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ACK\Limbo\SDGE\Statewide CPP\PY2017\Models\SDGE\Protocol Tables\"/>
    </mc:Choice>
  </mc:AlternateContent>
  <bookViews>
    <workbookView xWindow="0" yWindow="75" windowWidth="19035" windowHeight="11760"/>
  </bookViews>
  <sheets>
    <sheet name="Table" sheetId="4" r:id="rId1"/>
    <sheet name="Lookups" sheetId="2" state="hidden" r:id="rId2"/>
    <sheet name="Data" sheetId="1" state="hidden" r:id="rId3"/>
  </sheets>
  <definedNames>
    <definedName name="_xlnm._FilterDatabase" localSheetId="2" hidden="1">Data!$A$1:$FR$205</definedName>
    <definedName name="category">Table!$B$9</definedName>
    <definedName name="category_list">Lookups!$M$4:$M$22</definedName>
    <definedName name="confidential">Lookups!$D$8</definedName>
    <definedName name="_xlnm.Criteria">Lookups!$C$3:$E$4</definedName>
    <definedName name="data">Data!$A$1:$FS$229</definedName>
    <definedName name="date">Table!$B$11</definedName>
    <definedName name="date_list">Lookups!$L$4:$L$7</definedName>
    <definedName name="Enrolled">Lookups!$D$6</definedName>
    <definedName name="Enrollment">Table!$G$2</definedName>
    <definedName name="_xlnm.Print_Area" localSheetId="0">Table!$A$2:$N$38</definedName>
    <definedName name="Result_type">Table!$B$7</definedName>
    <definedName name="Result_type_list">Lookups!$J$4:$J$5</definedName>
    <definedName name="SEdata">Data!$A$1:$FP$1</definedName>
    <definedName name="size">Table!$B$8</definedName>
    <definedName name="size_list">Lookups!$K$4:$K$6</definedName>
    <definedName name="Two_way_tab_flag">Lookups!$D$7</definedName>
  </definedNames>
  <calcPr calcId="171027"/>
</workbook>
</file>

<file path=xl/calcChain.xml><?xml version="1.0" encoding="utf-8"?>
<calcChain xmlns="http://schemas.openxmlformats.org/spreadsheetml/2006/main">
  <c r="D4" i="2" l="1"/>
  <c r="C4" i="2"/>
  <c r="J4" i="4" l="1"/>
  <c r="E4" i="2" l="1"/>
  <c r="D8" i="2" l="1"/>
  <c r="A1" i="4" s="1"/>
  <c r="G2" i="4"/>
  <c r="D6" i="2"/>
  <c r="B41" i="2" l="1"/>
  <c r="B40" i="2"/>
  <c r="M29" i="4"/>
  <c r="N26" i="4"/>
  <c r="K24" i="4"/>
  <c r="M21" i="4"/>
  <c r="N18" i="4"/>
  <c r="K16" i="4"/>
  <c r="M13" i="4"/>
  <c r="N10" i="4"/>
  <c r="K8" i="4"/>
  <c r="J24" i="4"/>
  <c r="J16" i="4"/>
  <c r="J8" i="4"/>
  <c r="H24" i="4"/>
  <c r="H16" i="4"/>
  <c r="L16" i="4" s="1"/>
  <c r="H8" i="4"/>
  <c r="F24" i="4"/>
  <c r="F16" i="4"/>
  <c r="F8" i="4"/>
  <c r="I20" i="4"/>
  <c r="K9" i="4"/>
  <c r="H19" i="4"/>
  <c r="F11" i="4"/>
  <c r="N24" i="4"/>
  <c r="K14" i="4"/>
  <c r="J26" i="4"/>
  <c r="H18" i="4"/>
  <c r="L18" i="4" s="1"/>
  <c r="F10" i="4"/>
  <c r="N29" i="4"/>
  <c r="K19" i="4"/>
  <c r="M8" i="4"/>
  <c r="J9" i="4"/>
  <c r="F25" i="4"/>
  <c r="N31" i="4"/>
  <c r="K29" i="4"/>
  <c r="M26" i="4"/>
  <c r="N23" i="4"/>
  <c r="K21" i="4"/>
  <c r="M18" i="4"/>
  <c r="N15" i="4"/>
  <c r="K13" i="4"/>
  <c r="M10" i="4"/>
  <c r="J31" i="4"/>
  <c r="J23" i="4"/>
  <c r="J15" i="4"/>
  <c r="H31" i="4"/>
  <c r="L31" i="4" s="1"/>
  <c r="H23" i="4"/>
  <c r="H15" i="4"/>
  <c r="L15" i="4" s="1"/>
  <c r="F31" i="4"/>
  <c r="F23" i="4"/>
  <c r="F15" i="4"/>
  <c r="I28" i="4"/>
  <c r="I19" i="4"/>
  <c r="N25" i="4"/>
  <c r="M20" i="4"/>
  <c r="M12" i="4"/>
  <c r="J21" i="4"/>
  <c r="H21" i="4"/>
  <c r="L21" i="4" s="1"/>
  <c r="F21" i="4"/>
  <c r="I17" i="4"/>
  <c r="N22" i="4"/>
  <c r="N14" i="4"/>
  <c r="J28" i="4"/>
  <c r="H28" i="4"/>
  <c r="F28" i="4"/>
  <c r="I24" i="4"/>
  <c r="N27" i="4"/>
  <c r="K17" i="4"/>
  <c r="J27" i="4"/>
  <c r="H27" i="4"/>
  <c r="F19" i="4"/>
  <c r="M27" i="4"/>
  <c r="M19" i="4"/>
  <c r="N8" i="4"/>
  <c r="H26" i="4"/>
  <c r="F18" i="4"/>
  <c r="K27" i="4"/>
  <c r="M16" i="4"/>
  <c r="J25" i="4"/>
  <c r="H9" i="4"/>
  <c r="I21" i="4"/>
  <c r="M31" i="4"/>
  <c r="N28" i="4"/>
  <c r="K26" i="4"/>
  <c r="M23" i="4"/>
  <c r="N20" i="4"/>
  <c r="K18" i="4"/>
  <c r="M15" i="4"/>
  <c r="N12" i="4"/>
  <c r="K10" i="4"/>
  <c r="J30" i="4"/>
  <c r="J22" i="4"/>
  <c r="J14" i="4"/>
  <c r="H30" i="4"/>
  <c r="H22" i="4"/>
  <c r="H14" i="4"/>
  <c r="L14" i="4" s="1"/>
  <c r="F30" i="4"/>
  <c r="F22" i="4"/>
  <c r="F14" i="4"/>
  <c r="I26" i="4"/>
  <c r="I18" i="4"/>
  <c r="M28" i="4"/>
  <c r="N17" i="4"/>
  <c r="J29" i="4"/>
  <c r="H29" i="4"/>
  <c r="F29" i="4"/>
  <c r="I25" i="4"/>
  <c r="K28" i="4"/>
  <c r="K20" i="4"/>
  <c r="M9" i="4"/>
  <c r="J12" i="4"/>
  <c r="H12" i="4"/>
  <c r="L12" i="4" s="1"/>
  <c r="F12" i="4"/>
  <c r="M30" i="4"/>
  <c r="M22" i="4"/>
  <c r="M14" i="4"/>
  <c r="J19" i="4"/>
  <c r="H11" i="4"/>
  <c r="L11" i="4" s="1"/>
  <c r="K30" i="4"/>
  <c r="N16" i="4"/>
  <c r="J18" i="4"/>
  <c r="F26" i="4"/>
  <c r="M24" i="4"/>
  <c r="N13" i="4"/>
  <c r="H25" i="4"/>
  <c r="F17" i="4"/>
  <c r="K31" i="4"/>
  <c r="K23" i="4"/>
  <c r="K15" i="4"/>
  <c r="N9" i="4"/>
  <c r="J13" i="4"/>
  <c r="H13" i="4"/>
  <c r="L13" i="4" s="1"/>
  <c r="F13" i="4"/>
  <c r="M25" i="4"/>
  <c r="M17" i="4"/>
  <c r="K12" i="4"/>
  <c r="J20" i="4"/>
  <c r="H20" i="4"/>
  <c r="F20" i="4"/>
  <c r="I8" i="4"/>
  <c r="K25" i="4"/>
  <c r="N19" i="4"/>
  <c r="N11" i="4"/>
  <c r="J11" i="4"/>
  <c r="F27" i="4"/>
  <c r="I23" i="4"/>
  <c r="K22" i="4"/>
  <c r="M11" i="4"/>
  <c r="J10" i="4"/>
  <c r="H10" i="4"/>
  <c r="L10" i="4" s="1"/>
  <c r="I22" i="4"/>
  <c r="N21" i="4"/>
  <c r="K11" i="4"/>
  <c r="J17" i="4"/>
  <c r="H17" i="4"/>
  <c r="L17" i="4" s="1"/>
  <c r="F9" i="4"/>
  <c r="N30" i="4"/>
  <c r="G18" i="4"/>
  <c r="G31" i="4" l="1"/>
  <c r="G19" i="4"/>
  <c r="G11" i="4"/>
  <c r="G16" i="4"/>
  <c r="G21" i="4"/>
  <c r="F35" i="4"/>
  <c r="L19" i="4"/>
  <c r="H35" i="4"/>
  <c r="G15" i="4"/>
  <c r="G14" i="4"/>
  <c r="G12" i="4"/>
  <c r="G13" i="4"/>
  <c r="G17" i="4"/>
  <c r="G10" i="4"/>
  <c r="G4" i="4"/>
  <c r="G32" i="4" l="1"/>
  <c r="H32" i="4" l="1"/>
  <c r="F32" i="4" l="1"/>
  <c r="B12" i="2" l="1"/>
  <c r="J32" i="4"/>
  <c r="H4" i="4"/>
  <c r="F4" i="4"/>
  <c r="B13" i="2" l="1"/>
  <c r="L29" i="4" l="1"/>
  <c r="L25" i="4"/>
  <c r="L9" i="4"/>
  <c r="L27" i="4"/>
  <c r="L30" i="4"/>
  <c r="L23" i="4"/>
  <c r="L28" i="4"/>
  <c r="I31" i="4"/>
  <c r="C34" i="2" s="1"/>
  <c r="C25" i="2"/>
  <c r="I12" i="4"/>
  <c r="C15" i="2" s="1"/>
  <c r="I11" i="4"/>
  <c r="C14" i="2" s="1"/>
  <c r="C24" i="2"/>
  <c r="I10" i="4"/>
  <c r="C13" i="2" s="1"/>
  <c r="I15" i="4"/>
  <c r="C18" i="2" s="1"/>
  <c r="C28" i="2"/>
  <c r="I14" i="4"/>
  <c r="C17" i="2" s="1"/>
  <c r="I30" i="4"/>
  <c r="C33" i="2" s="1"/>
  <c r="C27" i="2"/>
  <c r="C21" i="2"/>
  <c r="I13" i="4"/>
  <c r="C16" i="2" s="1"/>
  <c r="C11" i="2"/>
  <c r="C20" i="2"/>
  <c r="C31" i="2"/>
  <c r="I27" i="4"/>
  <c r="C30" i="2" s="1"/>
  <c r="I16" i="4"/>
  <c r="C19" i="2" s="1"/>
  <c r="C29" i="2"/>
  <c r="C23" i="2"/>
  <c r="I9" i="4"/>
  <c r="C12" i="2" s="1"/>
  <c r="I29" i="4"/>
  <c r="C32" i="2" s="1"/>
  <c r="C26" i="2"/>
  <c r="B14" i="2"/>
  <c r="C22" i="2" l="1"/>
  <c r="I34" i="4" s="1"/>
  <c r="F34" i="4"/>
  <c r="L20" i="4"/>
  <c r="G29" i="4"/>
  <c r="G22" i="4"/>
  <c r="G9" i="4"/>
  <c r="G27" i="4"/>
  <c r="L22" i="4"/>
  <c r="G28" i="4"/>
  <c r="G26" i="4"/>
  <c r="G24" i="4"/>
  <c r="G25" i="4"/>
  <c r="G30" i="4"/>
  <c r="L26" i="4"/>
  <c r="H34" i="4"/>
  <c r="G23" i="4"/>
  <c r="G20" i="4"/>
  <c r="G8" i="4"/>
  <c r="L24" i="4"/>
  <c r="L8" i="4"/>
  <c r="B15" i="2"/>
  <c r="C35" i="2" l="1"/>
  <c r="I35" i="4" s="1"/>
  <c r="G35" i="4"/>
  <c r="H41" i="2"/>
  <c r="N35" i="4" s="1"/>
  <c r="D41" i="2"/>
  <c r="J35" i="4" s="1"/>
  <c r="G41" i="2"/>
  <c r="M35" i="4" s="1"/>
  <c r="F41" i="2"/>
  <c r="L35" i="4" s="1"/>
  <c r="E41" i="2"/>
  <c r="K35" i="4" s="1"/>
  <c r="O35" i="4"/>
  <c r="O34" i="4"/>
  <c r="D40" i="2"/>
  <c r="J34" i="4" s="1"/>
  <c r="F40" i="2"/>
  <c r="L34" i="4" s="1"/>
  <c r="H40" i="2"/>
  <c r="N34" i="4" s="1"/>
  <c r="G40" i="2"/>
  <c r="M34" i="4" s="1"/>
  <c r="E40" i="2"/>
  <c r="K34" i="4" s="1"/>
  <c r="G34" i="4"/>
  <c r="B16" i="2"/>
  <c r="B17" i="2" l="1"/>
  <c r="B18" i="2" l="1"/>
  <c r="B19" i="2" l="1"/>
  <c r="B20" i="2" l="1"/>
  <c r="B21" i="2" l="1"/>
  <c r="B22" i="2" l="1"/>
  <c r="B23" i="2" l="1"/>
  <c r="B24" i="2" l="1"/>
  <c r="B25" i="2" l="1"/>
  <c r="B26" i="2" l="1"/>
  <c r="B27" i="2" l="1"/>
  <c r="B28" i="2" l="1"/>
  <c r="B29" i="2" l="1"/>
  <c r="B30" i="2" l="1"/>
  <c r="B31" i="2" l="1"/>
  <c r="B32" i="2" l="1"/>
  <c r="B33" i="2" l="1"/>
  <c r="B34" i="2" l="1"/>
</calcChain>
</file>

<file path=xl/sharedStrings.xml><?xml version="1.0" encoding="utf-8"?>
<sst xmlns="http://schemas.openxmlformats.org/spreadsheetml/2006/main" count="765" uniqueCount="236">
  <si>
    <t>Aggregate Impact</t>
  </si>
  <si>
    <t>Hour Ending</t>
  </si>
  <si>
    <t>10th%ile</t>
  </si>
  <si>
    <t>30th%ile</t>
  </si>
  <si>
    <t>50th%ile</t>
  </si>
  <si>
    <t>70th%ile</t>
  </si>
  <si>
    <t>90th%ile</t>
  </si>
  <si>
    <t>DR Program:</t>
  </si>
  <si>
    <t>10th</t>
  </si>
  <si>
    <t>30th</t>
  </si>
  <si>
    <t>50th</t>
  </si>
  <si>
    <t>70th</t>
  </si>
  <si>
    <t>90th</t>
  </si>
  <si>
    <t>Daily</t>
  </si>
  <si>
    <t>Utility:</t>
  </si>
  <si>
    <t>Type of Results:</t>
  </si>
  <si>
    <t>PCTILE10_hr1</t>
  </si>
  <si>
    <t>PCTILE10_hr2</t>
  </si>
  <si>
    <t>PCTILE10_hr3</t>
  </si>
  <si>
    <t>PCTILE10_hr4</t>
  </si>
  <si>
    <t>PCTILE10_hr5</t>
  </si>
  <si>
    <t>PCTILE10_hr6</t>
  </si>
  <si>
    <t>PCTILE10_hr7</t>
  </si>
  <si>
    <t>PCTILE10_hr8</t>
  </si>
  <si>
    <t>PCTILE10_hr9</t>
  </si>
  <si>
    <t>PCTILE10_hr10</t>
  </si>
  <si>
    <t>PCTILE10_hr11</t>
  </si>
  <si>
    <t>PCTILE10_hr12</t>
  </si>
  <si>
    <t>PCTILE10_hr13</t>
  </si>
  <si>
    <t>PCTILE10_hr14</t>
  </si>
  <si>
    <t>PCTILE10_hr15</t>
  </si>
  <si>
    <t>PCTILE10_hr16</t>
  </si>
  <si>
    <t>PCTILE10_hr17</t>
  </si>
  <si>
    <t>PCTILE10_hr18</t>
  </si>
  <si>
    <t>PCTILE10_hr19</t>
  </si>
  <si>
    <t>PCTILE10_hr20</t>
  </si>
  <si>
    <t>PCTILE10_hr21</t>
  </si>
  <si>
    <t>PCTILE10_hr22</t>
  </si>
  <si>
    <t>PCTILE10_hr23</t>
  </si>
  <si>
    <t>PCTILE10_hr24</t>
  </si>
  <si>
    <t>PCTILE30_hr1</t>
  </si>
  <si>
    <t>PCTILE30_hr2</t>
  </si>
  <si>
    <t>PCTILE30_hr3</t>
  </si>
  <si>
    <t>PCTILE30_hr4</t>
  </si>
  <si>
    <t>PCTILE30_hr5</t>
  </si>
  <si>
    <t>PCTILE30_hr6</t>
  </si>
  <si>
    <t>PCTILE30_hr7</t>
  </si>
  <si>
    <t>PCTILE30_hr8</t>
  </si>
  <si>
    <t>PCTILE30_hr9</t>
  </si>
  <si>
    <t>PCTILE30_hr10</t>
  </si>
  <si>
    <t>PCTILE30_hr11</t>
  </si>
  <si>
    <t>PCTILE30_hr12</t>
  </si>
  <si>
    <t>PCTILE30_hr13</t>
  </si>
  <si>
    <t>PCTILE30_hr14</t>
  </si>
  <si>
    <t>PCTILE30_hr15</t>
  </si>
  <si>
    <t>PCTILE30_hr16</t>
  </si>
  <si>
    <t>PCTILE30_hr17</t>
  </si>
  <si>
    <t>PCTILE30_hr18</t>
  </si>
  <si>
    <t>PCTILE30_hr19</t>
  </si>
  <si>
    <t>PCTILE30_hr20</t>
  </si>
  <si>
    <t>PCTILE30_hr21</t>
  </si>
  <si>
    <t>PCTILE30_hr22</t>
  </si>
  <si>
    <t>PCTILE30_hr23</t>
  </si>
  <si>
    <t>PCTILE30_hr24</t>
  </si>
  <si>
    <t>PCTILE50_hr1</t>
  </si>
  <si>
    <t>PCTILE50_hr2</t>
  </si>
  <si>
    <t>PCTILE50_hr3</t>
  </si>
  <si>
    <t>PCTILE50_hr4</t>
  </si>
  <si>
    <t>PCTILE50_hr5</t>
  </si>
  <si>
    <t>PCTILE50_hr6</t>
  </si>
  <si>
    <t>PCTILE50_hr7</t>
  </si>
  <si>
    <t>PCTILE50_hr8</t>
  </si>
  <si>
    <t>PCTILE50_hr9</t>
  </si>
  <si>
    <t>PCTILE50_hr10</t>
  </si>
  <si>
    <t>PCTILE50_hr11</t>
  </si>
  <si>
    <t>PCTILE50_hr12</t>
  </si>
  <si>
    <t>PCTILE50_hr13</t>
  </si>
  <si>
    <t>PCTILE50_hr14</t>
  </si>
  <si>
    <t>PCTILE50_hr15</t>
  </si>
  <si>
    <t>PCTILE50_hr16</t>
  </si>
  <si>
    <t>PCTILE50_hr17</t>
  </si>
  <si>
    <t>PCTILE50_hr18</t>
  </si>
  <si>
    <t>PCTILE50_hr19</t>
  </si>
  <si>
    <t>PCTILE50_hr20</t>
  </si>
  <si>
    <t>PCTILE50_hr21</t>
  </si>
  <si>
    <t>PCTILE50_hr22</t>
  </si>
  <si>
    <t>PCTILE50_hr23</t>
  </si>
  <si>
    <t>PCTILE50_hr24</t>
  </si>
  <si>
    <t>PCTILE70_hr1</t>
  </si>
  <si>
    <t>PCTILE70_hr2</t>
  </si>
  <si>
    <t>PCTILE70_hr3</t>
  </si>
  <si>
    <t>PCTILE70_hr4</t>
  </si>
  <si>
    <t>PCTILE70_hr5</t>
  </si>
  <si>
    <t>PCTILE70_hr6</t>
  </si>
  <si>
    <t>PCTILE70_hr7</t>
  </si>
  <si>
    <t>PCTILE70_hr8</t>
  </si>
  <si>
    <t>PCTILE70_hr9</t>
  </si>
  <si>
    <t>PCTILE70_hr10</t>
  </si>
  <si>
    <t>PCTILE70_hr11</t>
  </si>
  <si>
    <t>PCTILE70_hr12</t>
  </si>
  <si>
    <t>PCTILE70_hr13</t>
  </si>
  <si>
    <t>PCTILE70_hr14</t>
  </si>
  <si>
    <t>PCTILE70_hr15</t>
  </si>
  <si>
    <t>PCTILE70_hr16</t>
  </si>
  <si>
    <t>PCTILE70_hr17</t>
  </si>
  <si>
    <t>PCTILE70_hr18</t>
  </si>
  <si>
    <t>PCTILE70_hr19</t>
  </si>
  <si>
    <t>PCTILE70_hr20</t>
  </si>
  <si>
    <t>PCTILE70_hr21</t>
  </si>
  <si>
    <t>PCTILE70_hr22</t>
  </si>
  <si>
    <t>PCTILE70_hr23</t>
  </si>
  <si>
    <t>PCTILE70_hr24</t>
  </si>
  <si>
    <t>PCTILE90_hr1</t>
  </si>
  <si>
    <t>PCTILE90_hr2</t>
  </si>
  <si>
    <t>PCTILE90_hr3</t>
  </si>
  <si>
    <t>PCTILE90_hr4</t>
  </si>
  <si>
    <t>PCTILE90_hr5</t>
  </si>
  <si>
    <t>PCTILE90_hr6</t>
  </si>
  <si>
    <t>PCTILE90_hr7</t>
  </si>
  <si>
    <t>PCTILE90_hr8</t>
  </si>
  <si>
    <t>PCTILE90_hr9</t>
  </si>
  <si>
    <t>PCTILE90_hr10</t>
  </si>
  <si>
    <t>PCTILE90_hr11</t>
  </si>
  <si>
    <t>PCTILE90_hr12</t>
  </si>
  <si>
    <t>PCTILE90_hr13</t>
  </si>
  <si>
    <t>PCTILE90_hr14</t>
  </si>
  <si>
    <t>PCTILE90_hr15</t>
  </si>
  <si>
    <t>PCTILE90_hr16</t>
  </si>
  <si>
    <t>PCTILE90_hr17</t>
  </si>
  <si>
    <t>PCTILE90_hr18</t>
  </si>
  <si>
    <t>PCTILE90_hr19</t>
  </si>
  <si>
    <t>PCTILE90_hr20</t>
  </si>
  <si>
    <t>PCTILE90_hr21</t>
  </si>
  <si>
    <t>PCTILE90_hr22</t>
  </si>
  <si>
    <t>PCTILE90_hr23</t>
  </si>
  <si>
    <t>PCTILE90_hr24</t>
  </si>
  <si>
    <r>
      <t>Weighted Average Temperature (</t>
    </r>
    <r>
      <rPr>
        <b/>
        <vertAlign val="superscript"/>
        <sz val="11"/>
        <color indexed="9"/>
        <rFont val="Arial Narrow"/>
        <family val="2"/>
      </rPr>
      <t>o</t>
    </r>
    <r>
      <rPr>
        <b/>
        <sz val="11"/>
        <color indexed="9"/>
        <rFont val="Arial Narrow"/>
        <family val="2"/>
      </rPr>
      <t>F)</t>
    </r>
  </si>
  <si>
    <t>Ref_hr1</t>
  </si>
  <si>
    <t>Ref_hr2</t>
  </si>
  <si>
    <t>Ref_hr3</t>
  </si>
  <si>
    <t>Ref_hr4</t>
  </si>
  <si>
    <t>Ref_hr5</t>
  </si>
  <si>
    <t>Ref_hr6</t>
  </si>
  <si>
    <t>Ref_hr7</t>
  </si>
  <si>
    <t>Ref_hr8</t>
  </si>
  <si>
    <t>Ref_hr9</t>
  </si>
  <si>
    <t>Ref_hr10</t>
  </si>
  <si>
    <t>Ref_hr11</t>
  </si>
  <si>
    <t>Ref_hr12</t>
  </si>
  <si>
    <t>Ref_hr13</t>
  </si>
  <si>
    <t>Ref_hr14</t>
  </si>
  <si>
    <t>Ref_hr15</t>
  </si>
  <si>
    <t>Ref_hr16</t>
  </si>
  <si>
    <t>Ref_hr17</t>
  </si>
  <si>
    <t>Ref_hr18</t>
  </si>
  <si>
    <t>Ref_hr19</t>
  </si>
  <si>
    <t>Ref_hr20</t>
  </si>
  <si>
    <t>Ref_hr21</t>
  </si>
  <si>
    <t>Ref_hr22</t>
  </si>
  <si>
    <t>Ref_hr23</t>
  </si>
  <si>
    <t>Ref_hr24</t>
  </si>
  <si>
    <r>
      <t>Cooling
Degree
Hours
(Base 75</t>
    </r>
    <r>
      <rPr>
        <b/>
        <vertAlign val="superscript"/>
        <sz val="11"/>
        <color indexed="9"/>
        <rFont val="Arial Narrow"/>
        <family val="2"/>
      </rPr>
      <t xml:space="preserve">o </t>
    </r>
    <r>
      <rPr>
        <b/>
        <sz val="11"/>
        <color indexed="9"/>
        <rFont val="Arial Narrow"/>
        <family val="2"/>
      </rPr>
      <t>F)</t>
    </r>
  </si>
  <si>
    <t>cdh calcs</t>
  </si>
  <si>
    <t>Two-way tab flag</t>
  </si>
  <si>
    <t>By Period:</t>
  </si>
  <si>
    <t>Avg evt hours</t>
  </si>
  <si>
    <t xml:space="preserve"> Number of Accounts Enrolled:</t>
  </si>
  <si>
    <t>Enrollment</t>
  </si>
  <si>
    <t>Enrolled</t>
  </si>
  <si>
    <t>SEs by Period</t>
  </si>
  <si>
    <t>Period</t>
  </si>
  <si>
    <t>Allday</t>
  </si>
  <si>
    <t>ResultType</t>
  </si>
  <si>
    <t>Average per Enrolled Customer</t>
  </si>
  <si>
    <t>Confidentiality flag</t>
  </si>
  <si>
    <t>Average % Load Impact</t>
  </si>
  <si>
    <t>San Diego Gas &amp; Electric</t>
  </si>
  <si>
    <t>Event</t>
  </si>
  <si>
    <t>Event Hour</t>
  </si>
  <si>
    <t xml:space="preserve">Date: </t>
  </si>
  <si>
    <t>Date</t>
  </si>
  <si>
    <t>All</t>
  </si>
  <si>
    <t>Size</t>
  </si>
  <si>
    <t>Category</t>
  </si>
  <si>
    <t>Temp_hr1</t>
  </si>
  <si>
    <t>Temp_hr2</t>
  </si>
  <si>
    <t>Temp_hr3</t>
  </si>
  <si>
    <t>Temp_hr4</t>
  </si>
  <si>
    <t>Temp_hr5</t>
  </si>
  <si>
    <t>Temp_hr6</t>
  </si>
  <si>
    <t>Temp_hr7</t>
  </si>
  <si>
    <t>Temp_hr8</t>
  </si>
  <si>
    <t>Temp_hr9</t>
  </si>
  <si>
    <t>Temp_hr10</t>
  </si>
  <si>
    <t>Temp_hr11</t>
  </si>
  <si>
    <t>Temp_hr12</t>
  </si>
  <si>
    <t>Temp_hr13</t>
  </si>
  <si>
    <t>Temp_hr14</t>
  </si>
  <si>
    <t>Temp_hr15</t>
  </si>
  <si>
    <t>Temp_hr16</t>
  </si>
  <si>
    <t>Temp_hr17</t>
  </si>
  <si>
    <t>Temp_hr18</t>
  </si>
  <si>
    <t>Temp_hr19</t>
  </si>
  <si>
    <t>Temp_hr20</t>
  </si>
  <si>
    <t>Temp_hr21</t>
  </si>
  <si>
    <t>Temp_hr22</t>
  </si>
  <si>
    <t>Temp_hr23</t>
  </si>
  <si>
    <t>Temp_hr24</t>
  </si>
  <si>
    <t>Over 200 kW</t>
  </si>
  <si>
    <t>20 kW to 199.99 kW</t>
  </si>
  <si>
    <t>Size:</t>
  </si>
  <si>
    <t>stderrallday</t>
  </si>
  <si>
    <t>stderrevent</t>
  </si>
  <si>
    <t>Critical Peak Pricing (CPP)</t>
  </si>
  <si>
    <t>Ind: Agriculture, Mining &amp; Construction</t>
  </si>
  <si>
    <t>AutoDR/TI: No</t>
  </si>
  <si>
    <t>AutoDR/TI: Yes</t>
  </si>
  <si>
    <t>Legacy: No</t>
  </si>
  <si>
    <t>Legacy: Yes</t>
  </si>
  <si>
    <t>Notified: Yes</t>
  </si>
  <si>
    <t>Ind: Institutional/Government</t>
  </si>
  <si>
    <t>Ind: Manufacturing</t>
  </si>
  <si>
    <t>Ind: Offices, Hotels, Finance, Services</t>
  </si>
  <si>
    <t>Ind: Other or unknown</t>
  </si>
  <si>
    <t>Ind: Retail stores</t>
  </si>
  <si>
    <t>Ind: Schools</t>
  </si>
  <si>
    <t>Ind: Wholesale, Transport, other utilities</t>
  </si>
  <si>
    <t>Notified: No</t>
  </si>
  <si>
    <t>Industry/
Customer Category:</t>
  </si>
  <si>
    <t>Dual Enrolled: BIP</t>
  </si>
  <si>
    <t>Dual Enrolled: CBP</t>
  </si>
  <si>
    <t>Dual Enrolled: SS</t>
  </si>
  <si>
    <t>Dual Enrolled: None</t>
  </si>
  <si>
    <t>confidential</t>
  </si>
  <si>
    <t>Confidential information is denoted with black highlighting in table.</t>
  </si>
  <si>
    <t>Average Weekday Event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</si>
</sst>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%"/>
    <numFmt numFmtId="166" formatCode="0.0"/>
    <numFmt numFmtId="167" formatCode="0.0000"/>
  </numFmts>
  <fonts count="1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color indexed="8"/>
      <name val="Calibri"/>
      <family val="2"/>
    </font>
    <font>
      <b/>
      <sz val="11"/>
      <name val="Arial"/>
      <family val="2"/>
    </font>
    <font>
      <b/>
      <sz val="11"/>
      <color indexed="9"/>
      <name val="Arial Narrow"/>
      <family val="2"/>
    </font>
    <font>
      <b/>
      <sz val="10"/>
      <name val="Arial"/>
      <family val="2"/>
    </font>
    <font>
      <b/>
      <sz val="10"/>
      <name val="Arial Narrow"/>
      <family val="2"/>
    </font>
    <font>
      <b/>
      <sz val="10"/>
      <color indexed="9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1"/>
      <color indexed="9"/>
      <name val="Arial"/>
      <family val="2"/>
    </font>
    <font>
      <sz val="11"/>
      <name val="Arial"/>
      <family val="2"/>
    </font>
    <font>
      <sz val="10"/>
      <color indexed="9"/>
      <name val="Franklin Gothic Demi Cond"/>
      <family val="2"/>
    </font>
    <font>
      <b/>
      <vertAlign val="superscript"/>
      <sz val="11"/>
      <color indexed="9"/>
      <name val="Arial Narrow"/>
      <family val="2"/>
    </font>
    <font>
      <b/>
      <sz val="11"/>
      <name val="Arial Narrow"/>
      <family val="2"/>
    </font>
    <font>
      <b/>
      <sz val="12"/>
      <color indexed="9"/>
      <name val="Arial Narrow"/>
      <family val="2"/>
    </font>
    <font>
      <i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C257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56"/>
      </left>
      <right style="medium">
        <color indexed="9"/>
      </right>
      <top/>
      <bottom/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56"/>
      </left>
      <right/>
      <top/>
      <bottom style="medium">
        <color indexed="56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medium">
        <color indexed="56"/>
      </left>
      <right/>
      <top/>
      <bottom style="thin">
        <color indexed="64"/>
      </bottom>
      <diagonal/>
    </border>
    <border>
      <left style="medium">
        <color indexed="56"/>
      </left>
      <right style="medium">
        <color indexed="56"/>
      </right>
      <top/>
      <bottom style="thin">
        <color indexed="5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9"/>
      </top>
      <bottom style="medium">
        <color indexed="64"/>
      </bottom>
      <diagonal/>
    </border>
    <border>
      <left style="medium">
        <color indexed="9"/>
      </left>
      <right/>
      <top style="medium">
        <color indexed="9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56"/>
      </bottom>
      <diagonal/>
    </border>
    <border>
      <left style="medium">
        <color indexed="9"/>
      </left>
      <right style="medium">
        <color theme="0"/>
      </right>
      <top/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 style="medium">
        <color indexed="56"/>
      </right>
      <top/>
      <bottom/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medium">
        <color indexed="9"/>
      </left>
      <right style="medium">
        <color indexed="9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 style="thin">
        <color theme="0"/>
      </top>
      <bottom/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56"/>
      </left>
      <right style="medium">
        <color indexed="64"/>
      </right>
      <top/>
      <bottom style="medium">
        <color indexed="56"/>
      </bottom>
      <diagonal/>
    </border>
    <border>
      <left style="medium">
        <color indexed="64"/>
      </left>
      <right style="medium">
        <color indexed="64"/>
      </right>
      <top style="medium">
        <color indexed="56"/>
      </top>
      <bottom style="medium">
        <color indexed="56"/>
      </bottom>
      <diagonal/>
    </border>
    <border>
      <left/>
      <right/>
      <top/>
      <bottom style="medium">
        <color indexed="56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quotePrefix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Fill="1"/>
    <xf numFmtId="0" fontId="7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Fill="1" applyBorder="1"/>
    <xf numFmtId="0" fontId="4" fillId="0" borderId="5" xfId="0" applyFont="1" applyBorder="1" applyAlignment="1">
      <alignment horizontal="center"/>
    </xf>
    <xf numFmtId="3" fontId="0" fillId="0" borderId="0" xfId="0" applyNumberFormat="1"/>
    <xf numFmtId="0" fontId="13" fillId="2" borderId="0" xfId="0" applyFont="1" applyFill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left"/>
    </xf>
    <xf numFmtId="0" fontId="0" fillId="0" borderId="0" xfId="0" applyFill="1" applyBorder="1"/>
    <xf numFmtId="0" fontId="0" fillId="0" borderId="0" xfId="0" applyFill="1" applyBorder="1" applyAlignment="1">
      <alignment horizontal="left"/>
    </xf>
    <xf numFmtId="49" fontId="7" fillId="0" borderId="1" xfId="0" quotePrefix="1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64" fontId="0" fillId="0" borderId="0" xfId="0" applyNumberFormat="1"/>
    <xf numFmtId="165" fontId="0" fillId="0" borderId="0" xfId="1" applyNumberFormat="1" applyFont="1"/>
    <xf numFmtId="0" fontId="1" fillId="0" borderId="0" xfId="0" applyFont="1"/>
    <xf numFmtId="0" fontId="12" fillId="0" borderId="0" xfId="0" applyFont="1"/>
    <xf numFmtId="164" fontId="4" fillId="0" borderId="0" xfId="0" applyNumberFormat="1" applyFont="1" applyBorder="1" applyAlignment="1">
      <alignment horizontal="right" vertical="center"/>
    </xf>
    <xf numFmtId="165" fontId="4" fillId="0" borderId="0" xfId="1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166" fontId="0" fillId="0" borderId="0" xfId="0" applyNumberFormat="1"/>
    <xf numFmtId="164" fontId="9" fillId="0" borderId="8" xfId="0" applyNumberFormat="1" applyFont="1" applyBorder="1" applyAlignment="1">
      <alignment horizontal="center" vertical="center"/>
    </xf>
    <xf numFmtId="15" fontId="1" fillId="0" borderId="0" xfId="0" applyNumberFormat="1" applyFont="1" applyFill="1" applyBorder="1" applyAlignment="1">
      <alignment horizontal="left"/>
    </xf>
    <xf numFmtId="164" fontId="4" fillId="0" borderId="0" xfId="0" quotePrefix="1" applyNumberFormat="1" applyFont="1" applyAlignment="1">
      <alignment horizontal="right"/>
    </xf>
    <xf numFmtId="165" fontId="12" fillId="0" borderId="0" xfId="1" applyNumberFormat="1" applyFont="1" applyAlignment="1">
      <alignment horizontal="center"/>
    </xf>
    <xf numFmtId="0" fontId="0" fillId="0" borderId="0" xfId="0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2" fontId="0" fillId="0" borderId="0" xfId="0" applyNumberFormat="1"/>
    <xf numFmtId="0" fontId="4" fillId="4" borderId="7" xfId="0" applyFont="1" applyFill="1" applyBorder="1" applyAlignment="1">
      <alignment horizontal="center" vertical="center"/>
    </xf>
    <xf numFmtId="164" fontId="9" fillId="4" borderId="8" xfId="0" applyNumberFormat="1" applyFont="1" applyFill="1" applyBorder="1" applyAlignment="1">
      <alignment horizontal="center" vertical="center"/>
    </xf>
    <xf numFmtId="165" fontId="15" fillId="0" borderId="12" xfId="1" applyNumberFormat="1" applyFont="1" applyBorder="1" applyAlignment="1">
      <alignment horizontal="center"/>
    </xf>
    <xf numFmtId="14" fontId="1" fillId="0" borderId="0" xfId="0" applyNumberFormat="1" applyFont="1"/>
    <xf numFmtId="14" fontId="7" fillId="0" borderId="1" xfId="0" applyNumberFormat="1" applyFont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Continuous"/>
    </xf>
    <xf numFmtId="0" fontId="5" fillId="5" borderId="6" xfId="0" applyFont="1" applyFill="1" applyBorder="1" applyAlignment="1">
      <alignment horizontal="centerContinuous"/>
    </xf>
    <xf numFmtId="0" fontId="5" fillId="5" borderId="3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 wrapText="1"/>
    </xf>
    <xf numFmtId="0" fontId="5" fillId="5" borderId="11" xfId="0" applyFont="1" applyFill="1" applyBorder="1" applyAlignment="1">
      <alignment horizontal="center" wrapText="1"/>
    </xf>
    <xf numFmtId="0" fontId="0" fillId="3" borderId="0" xfId="0" applyFill="1"/>
    <xf numFmtId="0" fontId="16" fillId="5" borderId="19" xfId="0" applyFont="1" applyFill="1" applyBorder="1" applyAlignment="1">
      <alignment horizontal="left" wrapText="1"/>
    </xf>
    <xf numFmtId="0" fontId="16" fillId="5" borderId="20" xfId="0" applyFont="1" applyFill="1" applyBorder="1" applyAlignment="1">
      <alignment horizontal="left" wrapText="1"/>
    </xf>
    <xf numFmtId="0" fontId="16" fillId="5" borderId="21" xfId="0" applyFont="1" applyFill="1" applyBorder="1" applyAlignment="1">
      <alignment horizontal="left" wrapText="1"/>
    </xf>
    <xf numFmtId="0" fontId="7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left"/>
    </xf>
    <xf numFmtId="0" fontId="6" fillId="0" borderId="0" xfId="0" applyNumberFormat="1" applyFont="1" applyAlignment="1">
      <alignment horizontal="left"/>
    </xf>
    <xf numFmtId="0" fontId="1" fillId="0" borderId="0" xfId="0" applyNumberFormat="1" applyFont="1"/>
    <xf numFmtId="0" fontId="1" fillId="0" borderId="0" xfId="0" applyNumberFormat="1" applyFont="1" applyAlignment="1">
      <alignment horizontal="left"/>
    </xf>
    <xf numFmtId="0" fontId="10" fillId="0" borderId="0" xfId="0" applyNumberFormat="1" applyFont="1" applyBorder="1" applyAlignment="1">
      <alignment horizontal="left" wrapText="1"/>
    </xf>
    <xf numFmtId="0" fontId="16" fillId="5" borderId="23" xfId="0" applyFont="1" applyFill="1" applyBorder="1" applyAlignment="1">
      <alignment horizontal="left" wrapText="1"/>
    </xf>
    <xf numFmtId="0" fontId="0" fillId="0" borderId="0" xfId="0" applyFill="1" applyBorder="1" applyAlignment="1">
      <alignment horizontal="right"/>
    </xf>
    <xf numFmtId="0" fontId="17" fillId="6" borderId="0" xfId="0" applyFont="1" applyFill="1" applyAlignment="1">
      <alignment vertical="center"/>
    </xf>
    <xf numFmtId="0" fontId="0" fillId="6" borderId="0" xfId="0" applyFill="1"/>
    <xf numFmtId="0" fontId="4" fillId="7" borderId="0" xfId="0" applyFont="1" applyFill="1" applyAlignment="1">
      <alignment horizontal="right"/>
    </xf>
    <xf numFmtId="3" fontId="0" fillId="7" borderId="26" xfId="0" applyNumberForma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wrapText="1"/>
    </xf>
    <xf numFmtId="2" fontId="5" fillId="5" borderId="18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2" fontId="5" fillId="5" borderId="9" xfId="0" quotePrefix="1" applyNumberFormat="1" applyFont="1" applyFill="1" applyBorder="1" applyAlignment="1">
      <alignment horizontal="center" wrapText="1"/>
    </xf>
    <xf numFmtId="2" fontId="5" fillId="5" borderId="10" xfId="0" applyNumberFormat="1" applyFont="1" applyFill="1" applyBorder="1" applyAlignment="1">
      <alignment horizontal="center" wrapText="1"/>
    </xf>
    <xf numFmtId="2" fontId="5" fillId="5" borderId="4" xfId="0" applyNumberFormat="1" applyFont="1" applyFill="1" applyBorder="1" applyAlignment="1">
      <alignment horizontal="center" wrapText="1"/>
    </xf>
    <xf numFmtId="2" fontId="5" fillId="5" borderId="2" xfId="0" applyNumberFormat="1" applyFont="1" applyFill="1" applyBorder="1" applyAlignment="1">
      <alignment horizontal="center" wrapText="1"/>
    </xf>
    <xf numFmtId="2" fontId="5" fillId="5" borderId="4" xfId="0" quotePrefix="1" applyNumberFormat="1" applyFont="1" applyFill="1" applyBorder="1" applyAlignment="1">
      <alignment horizontal="center" wrapText="1"/>
    </xf>
    <xf numFmtId="0" fontId="8" fillId="5" borderId="15" xfId="0" applyFont="1" applyFill="1" applyBorder="1" applyAlignment="1">
      <alignment horizontal="center" wrapText="1"/>
    </xf>
    <xf numFmtId="0" fontId="5" fillId="5" borderId="14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5" fillId="5" borderId="17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8" fillId="5" borderId="13" xfId="0" applyFont="1" applyFill="1" applyBorder="1" applyAlignment="1">
      <alignment horizontal="center" wrapText="1"/>
    </xf>
    <xf numFmtId="0" fontId="8" fillId="5" borderId="0" xfId="0" applyFont="1" applyFill="1" applyBorder="1" applyAlignment="1">
      <alignment horizontal="center" wrapText="1"/>
    </xf>
    <xf numFmtId="0" fontId="8" fillId="5" borderId="14" xfId="0" applyFont="1" applyFill="1" applyBorder="1" applyAlignment="1">
      <alignment horizontal="center" wrapText="1"/>
    </xf>
    <xf numFmtId="0" fontId="5" fillId="5" borderId="0" xfId="0" quotePrefix="1" applyFont="1" applyFill="1" applyBorder="1" applyAlignment="1">
      <alignment horizontal="center" wrapText="1"/>
    </xf>
    <xf numFmtId="14" fontId="7" fillId="0" borderId="22" xfId="0" applyNumberFormat="1" applyFont="1" applyBorder="1" applyAlignment="1">
      <alignment horizontal="center" vertical="center" wrapText="1"/>
    </xf>
    <xf numFmtId="14" fontId="7" fillId="0" borderId="19" xfId="0" applyNumberFormat="1" applyFont="1" applyBorder="1" applyAlignment="1">
      <alignment horizontal="center" vertical="center" wrapText="1"/>
    </xf>
    <xf numFmtId="0" fontId="16" fillId="5" borderId="24" xfId="0" applyFont="1" applyFill="1" applyBorder="1" applyAlignment="1">
      <alignment horizontal="left" vertical="center" wrapText="1"/>
    </xf>
    <xf numFmtId="0" fontId="16" fillId="5" borderId="25" xfId="0" applyFont="1" applyFill="1" applyBorder="1" applyAlignment="1">
      <alignment horizontal="left" vertical="center" wrapText="1"/>
    </xf>
    <xf numFmtId="3" fontId="9" fillId="0" borderId="27" xfId="0" applyNumberFormat="1" applyFont="1" applyBorder="1" applyAlignment="1">
      <alignment horizontal="center"/>
    </xf>
    <xf numFmtId="164" fontId="9" fillId="0" borderId="27" xfId="0" applyNumberFormat="1" applyFont="1" applyBorder="1" applyAlignment="1">
      <alignment horizontal="center"/>
    </xf>
    <xf numFmtId="3" fontId="9" fillId="0" borderId="12" xfId="0" applyNumberFormat="1" applyFont="1" applyBorder="1" applyAlignment="1">
      <alignment horizontal="center"/>
    </xf>
    <xf numFmtId="164" fontId="9" fillId="0" borderId="28" xfId="0" applyNumberFormat="1" applyFont="1" applyBorder="1" applyAlignment="1">
      <alignment horizontal="center"/>
    </xf>
    <xf numFmtId="164" fontId="9" fillId="0" borderId="12" xfId="0" applyNumberFormat="1" applyFont="1" applyBorder="1" applyAlignment="1">
      <alignment horizontal="center"/>
    </xf>
    <xf numFmtId="164" fontId="9" fillId="0" borderId="29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9">
    <dxf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FFFF00"/>
        </patternFill>
      </fill>
    </dxf>
    <dxf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rgb="FFFFFF00"/>
        </patternFill>
      </fill>
    </dxf>
    <dxf>
      <fill>
        <patternFill>
          <bgColor theme="1"/>
        </patternFill>
      </fill>
    </dxf>
    <dxf>
      <fill>
        <patternFill>
          <bgColor rgb="FFFFFF00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EEF3F8"/>
      <color rgb="FFE7EEF5"/>
      <color rgb="FFE1EAF3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22981366459629"/>
          <c:y val="0.14206642066420663"/>
          <c:w val="0.77018633540372672"/>
          <c:h val="0.7140221402214022"/>
        </c:manualLayout>
      </c:layout>
      <c:scatterChart>
        <c:scatterStyle val="smoothMarker"/>
        <c:varyColors val="0"/>
        <c:ser>
          <c:idx val="2"/>
          <c:order val="0"/>
          <c:tx>
            <c:strRef>
              <c:f>Table!$F$4:$F$7</c:f>
              <c:strCache>
                <c:ptCount val="4"/>
                <c:pt idx="0">
                  <c:v>Estimated Reference Load (MWh/hour)</c:v>
                </c:pt>
              </c:strCache>
            </c:strRef>
          </c:tx>
          <c:spPr>
            <a:ln w="38100">
              <a:solidFill>
                <a:srgbClr val="00808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FFFF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Table!$F$8:$F$31</c:f>
              <c:numCache>
                <c:formatCode>#,##0.0</c:formatCode>
                <c:ptCount val="24"/>
                <c:pt idx="0">
                  <c:v>492.20543139</c:v>
                </c:pt>
                <c:pt idx="1">
                  <c:v>475.11800367000006</c:v>
                </c:pt>
                <c:pt idx="2">
                  <c:v>466.33554645000004</c:v>
                </c:pt>
                <c:pt idx="3">
                  <c:v>464.13463109999998</c:v>
                </c:pt>
                <c:pt idx="4">
                  <c:v>483.05229369</c:v>
                </c:pt>
                <c:pt idx="5">
                  <c:v>529.58342690999996</c:v>
                </c:pt>
                <c:pt idx="6">
                  <c:v>598.96271853000007</c:v>
                </c:pt>
                <c:pt idx="7">
                  <c:v>676.11726882000005</c:v>
                </c:pt>
                <c:pt idx="8">
                  <c:v>757.07639874000006</c:v>
                </c:pt>
                <c:pt idx="9">
                  <c:v>821.49077088000013</c:v>
                </c:pt>
                <c:pt idx="10">
                  <c:v>867.44939124000007</c:v>
                </c:pt>
                <c:pt idx="11">
                  <c:v>894.74676252000006</c:v>
                </c:pt>
                <c:pt idx="12">
                  <c:v>904.50579003000007</c:v>
                </c:pt>
                <c:pt idx="13">
                  <c:v>905.58838122000009</c:v>
                </c:pt>
                <c:pt idx="14">
                  <c:v>894.31129149000014</c:v>
                </c:pt>
                <c:pt idx="15">
                  <c:v>866.88905115</c:v>
                </c:pt>
                <c:pt idx="16">
                  <c:v>831.21615966000002</c:v>
                </c:pt>
                <c:pt idx="17">
                  <c:v>791.28594003000001</c:v>
                </c:pt>
                <c:pt idx="18">
                  <c:v>726.9260181300001</c:v>
                </c:pt>
                <c:pt idx="19">
                  <c:v>696.16883147999999</c:v>
                </c:pt>
                <c:pt idx="20">
                  <c:v>664.10667152999997</c:v>
                </c:pt>
                <c:pt idx="21">
                  <c:v>624.06362472000001</c:v>
                </c:pt>
                <c:pt idx="22">
                  <c:v>573.38759787000004</c:v>
                </c:pt>
                <c:pt idx="23">
                  <c:v>531.54258843000002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38-46B0-8C62-37CB2EE352DD}"/>
            </c:ext>
          </c:extLst>
        </c:ser>
        <c:ser>
          <c:idx val="0"/>
          <c:order val="1"/>
          <c:tx>
            <c:strRef>
              <c:f>Table!$G$4:$G$7</c:f>
              <c:strCache>
                <c:ptCount val="4"/>
                <c:pt idx="0">
                  <c:v>Observed Load (MWh/hour)</c:v>
                </c:pt>
              </c:strCache>
            </c:strRef>
          </c:tx>
          <c:spPr>
            <a:ln w="25400">
              <a:solidFill>
                <a:srgbClr val="0066CC"/>
              </a:solidFill>
              <a:prstDash val="solid"/>
            </a:ln>
          </c:spPr>
          <c:marker>
            <c:symbol val="none"/>
          </c:marker>
          <c:xVal>
            <c:numRef>
              <c:f>Table!$E$8:$E$31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Table!$G$8:$G$31</c:f>
              <c:numCache>
                <c:formatCode>#,##0.0</c:formatCode>
                <c:ptCount val="24"/>
                <c:pt idx="0">
                  <c:v>490.12561546799998</c:v>
                </c:pt>
                <c:pt idx="1">
                  <c:v>472.41298773630007</c:v>
                </c:pt>
                <c:pt idx="2">
                  <c:v>460.13108950770004</c:v>
                </c:pt>
                <c:pt idx="3">
                  <c:v>458.3663807895</c:v>
                </c:pt>
                <c:pt idx="4">
                  <c:v>475.24704550320001</c:v>
                </c:pt>
                <c:pt idx="5">
                  <c:v>526.93107194999993</c:v>
                </c:pt>
                <c:pt idx="6">
                  <c:v>599.18909278500007</c:v>
                </c:pt>
                <c:pt idx="7">
                  <c:v>670.62140452620008</c:v>
                </c:pt>
                <c:pt idx="8">
                  <c:v>754.32533177760001</c:v>
                </c:pt>
                <c:pt idx="9">
                  <c:v>821.77326029580013</c:v>
                </c:pt>
                <c:pt idx="10">
                  <c:v>863.53017029460011</c:v>
                </c:pt>
                <c:pt idx="11">
                  <c:v>875.68602407100002</c:v>
                </c:pt>
                <c:pt idx="12">
                  <c:v>886.26362455200012</c:v>
                </c:pt>
                <c:pt idx="13">
                  <c:v>890.10685599900012</c:v>
                </c:pt>
                <c:pt idx="14">
                  <c:v>878.45912505600018</c:v>
                </c:pt>
                <c:pt idx="15">
                  <c:v>847.034451762</c:v>
                </c:pt>
                <c:pt idx="16">
                  <c:v>807.94455902100003</c:v>
                </c:pt>
                <c:pt idx="17">
                  <c:v>769.65676020000001</c:v>
                </c:pt>
                <c:pt idx="18">
                  <c:v>715.80519404430015</c:v>
                </c:pt>
                <c:pt idx="19">
                  <c:v>691.17855206249999</c:v>
                </c:pt>
                <c:pt idx="20">
                  <c:v>660.62260878749998</c:v>
                </c:pt>
                <c:pt idx="21">
                  <c:v>620.87562337739996</c:v>
                </c:pt>
                <c:pt idx="22">
                  <c:v>570.41905455480003</c:v>
                </c:pt>
                <c:pt idx="23">
                  <c:v>530.16970285349998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938-46B0-8C62-37CB2EE35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953472"/>
        <c:axId val="376954032"/>
      </c:scatterChart>
      <c:valAx>
        <c:axId val="376953472"/>
        <c:scaling>
          <c:orientation val="minMax"/>
          <c:max val="24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Hour Ending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376954032"/>
        <c:crosses val="autoZero"/>
        <c:crossBetween val="midCat"/>
        <c:majorUnit val="1"/>
      </c:valAx>
      <c:valAx>
        <c:axId val="37695403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Load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Franklin Gothic Demi Cond"/>
                <a:cs typeface="Arial" panose="020B0604020202020204" pitchFamily="34" charset="0"/>
              </a:defRPr>
            </a:pPr>
            <a:endParaRPr lang="en-US"/>
          </a:p>
        </c:txPr>
        <c:crossAx val="376953472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5777196328719781"/>
          <c:y val="2.3985964520392398E-2"/>
          <c:w val="0.64753574281475679"/>
          <c:h val="8.3028610785353951E-2"/>
        </c:manualLayout>
      </c:layout>
      <c:overlay val="0"/>
      <c:spPr>
        <a:solidFill>
          <a:srgbClr val="FFFFFF"/>
        </a:solidFill>
        <a:ln w="3175">
          <a:solidFill>
            <a:srgbClr val="969696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Franklin Gothic Demi Cond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969696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214311</xdr:rowOff>
    </xdr:from>
    <xdr:to>
      <xdr:col>3</xdr:col>
      <xdr:colOff>628650</xdr:colOff>
      <xdr:row>34</xdr:row>
      <xdr:rowOff>202126</xdr:rowOff>
    </xdr:to>
    <xdr:graphicFrame macro="">
      <xdr:nvGraphicFramePr>
        <xdr:cNvPr id="1100" name="Chart 1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10</xdr:col>
      <xdr:colOff>658813</xdr:colOff>
      <xdr:row>0</xdr:row>
      <xdr:rowOff>0</xdr:rowOff>
    </xdr:from>
    <xdr:to>
      <xdr:col>14</xdr:col>
      <xdr:colOff>9558</xdr:colOff>
      <xdr:row>3</xdr:row>
      <xdr:rowOff>5902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D8DD98B-D416-4369-92E5-5DF418CF19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76188" y="0"/>
          <a:ext cx="2398745" cy="656777"/>
        </a:xfrm>
        <a:prstGeom prst="rect">
          <a:avLst/>
        </a:prstGeom>
      </xdr:spPr>
    </xdr:pic>
    <xdr:clientData/>
  </xdr:twoCellAnchor>
  <xdr:twoCellAnchor>
    <xdr:from>
      <xdr:col>1</xdr:col>
      <xdr:colOff>1587103</xdr:colOff>
      <xdr:row>16</xdr:row>
      <xdr:rowOff>83345</xdr:rowOff>
    </xdr:from>
    <xdr:to>
      <xdr:col>2</xdr:col>
      <xdr:colOff>833437</xdr:colOff>
      <xdr:row>31</xdr:row>
      <xdr:rowOff>511969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73D49D6B-059C-42D8-BFDA-4E29C2F38043}"/>
            </a:ext>
          </a:extLst>
        </xdr:cNvPr>
        <xdr:cNvSpPr/>
      </xdr:nvSpPr>
      <xdr:spPr>
        <a:xfrm>
          <a:off x="3384947" y="3512345"/>
          <a:ext cx="1353740" cy="3643312"/>
        </a:xfrm>
        <a:prstGeom prst="rect">
          <a:avLst/>
        </a:prstGeom>
        <a:solidFill>
          <a:schemeClr val="bg1">
            <a:lumMod val="65000"/>
            <a:alpha val="4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1"/>
  <sheetViews>
    <sheetView showGridLines="0" tabSelected="1" zoomScale="80" zoomScaleNormal="80" workbookViewId="0">
      <selection sqref="A1:B1"/>
    </sheetView>
  </sheetViews>
  <sheetFormatPr defaultRowHeight="12.75" x14ac:dyDescent="0.2"/>
  <cols>
    <col min="1" max="1" width="27" bestFit="1" customWidth="1"/>
    <col min="2" max="2" width="32.42578125" customWidth="1"/>
    <col min="3" max="3" width="24" customWidth="1"/>
    <col min="4" max="4" width="10.28515625" customWidth="1"/>
    <col min="5" max="5" width="17.85546875" customWidth="1"/>
    <col min="6" max="6" width="16.140625" customWidth="1"/>
    <col min="7" max="7" width="13.28515625" customWidth="1"/>
    <col min="8" max="8" width="13" customWidth="1"/>
    <col min="9" max="9" width="15.5703125" customWidth="1"/>
    <col min="10" max="14" width="11.42578125" customWidth="1"/>
    <col min="15" max="15" width="11.42578125" bestFit="1" customWidth="1"/>
    <col min="16" max="16" width="9.140625" customWidth="1"/>
  </cols>
  <sheetData>
    <row r="1" spans="1:14" ht="17.25" customHeight="1" thickBot="1" x14ac:dyDescent="0.25">
      <c r="A1" s="64" t="str">
        <f>IF(confidential=1,"Information Removed for Confidentiality Concerns", "")</f>
        <v/>
      </c>
      <c r="B1" s="64"/>
      <c r="C1" s="20"/>
      <c r="D1" s="7"/>
    </row>
    <row r="2" spans="1:14" ht="17.25" customHeight="1" thickTop="1" thickBot="1" x14ac:dyDescent="0.3">
      <c r="C2" s="54"/>
      <c r="D2" s="52"/>
      <c r="F2" s="60" t="s">
        <v>166</v>
      </c>
      <c r="G2" s="61">
        <f>DGET(data,"Enrolled",_xlnm.Criteria)</f>
        <v>13089</v>
      </c>
      <c r="I2" s="21"/>
      <c r="J2" s="3"/>
      <c r="K2" s="22"/>
      <c r="L2" s="24"/>
    </row>
    <row r="3" spans="1:14" ht="17.25" customHeight="1" thickTop="1" thickBot="1" x14ac:dyDescent="0.3">
      <c r="C3" s="54"/>
      <c r="D3" s="52"/>
      <c r="K3" s="23"/>
    </row>
    <row r="4" spans="1:14" ht="17.25" customHeight="1" thickBot="1" x14ac:dyDescent="0.3">
      <c r="A4" s="47" t="s">
        <v>14</v>
      </c>
      <c r="B4" s="6" t="s">
        <v>176</v>
      </c>
      <c r="C4" s="54"/>
      <c r="D4" s="52"/>
      <c r="E4" s="62" t="s">
        <v>1</v>
      </c>
      <c r="F4" s="63" t="str">
        <f>"Estimated Reference Load ("&amp;IF(Result_type="Aggregate impact","MWh","kWh")&amp;"/hour)"</f>
        <v>Estimated Reference Load (MWh/hour)</v>
      </c>
      <c r="G4" s="63" t="str">
        <f>"Observed Load ("&amp;IF(Result_type="Aggregate Impact","MWh/hour)","kWh/hour)")</f>
        <v>Observed Load (MWh/hour)</v>
      </c>
      <c r="H4" s="63" t="str">
        <f>"Estimated Load Impact ("&amp;IF(Result_type="Aggregate Impact","MWh/hour)","kWh/hour)")</f>
        <v>Estimated Load Impact (MWh/hour)</v>
      </c>
      <c r="I4" s="78" t="s">
        <v>136</v>
      </c>
      <c r="J4" s="71" t="str">
        <f>"Uncertainty Adjusted Impact ("&amp;IF(Result_type="Aggregate Impact","MWh/hr)- Percentiles","kWh/hr)- Percentiles")</f>
        <v>Uncertainty Adjusted Impact (MWh/hr)- Percentiles</v>
      </c>
      <c r="K4" s="72"/>
      <c r="L4" s="72"/>
      <c r="M4" s="72"/>
      <c r="N4" s="72"/>
    </row>
    <row r="5" spans="1:14" ht="17.25" customHeight="1" thickBot="1" x14ac:dyDescent="0.3">
      <c r="A5" s="46" t="s">
        <v>7</v>
      </c>
      <c r="B5" s="16" t="s">
        <v>213</v>
      </c>
      <c r="C5" s="54"/>
      <c r="D5" s="52"/>
      <c r="E5" s="62"/>
      <c r="F5" s="63"/>
      <c r="G5" s="63"/>
      <c r="H5" s="63"/>
      <c r="I5" s="78"/>
      <c r="J5" s="73"/>
      <c r="K5" s="74"/>
      <c r="L5" s="74"/>
      <c r="M5" s="74"/>
      <c r="N5" s="74"/>
    </row>
    <row r="6" spans="1:14" ht="17.25" customHeight="1" thickBot="1" x14ac:dyDescent="0.25">
      <c r="C6" s="54"/>
      <c r="D6" s="52"/>
      <c r="E6" s="62"/>
      <c r="F6" s="63"/>
      <c r="G6" s="63"/>
      <c r="H6" s="63"/>
      <c r="I6" s="78"/>
      <c r="J6" s="75" t="s">
        <v>2</v>
      </c>
      <c r="K6" s="76" t="s">
        <v>3</v>
      </c>
      <c r="L6" s="77" t="s">
        <v>4</v>
      </c>
      <c r="M6" s="77" t="s">
        <v>5</v>
      </c>
      <c r="N6" s="70" t="s">
        <v>6</v>
      </c>
    </row>
    <row r="7" spans="1:14" ht="17.25" customHeight="1" thickBot="1" x14ac:dyDescent="0.3">
      <c r="A7" s="47" t="s">
        <v>15</v>
      </c>
      <c r="B7" s="6" t="s">
        <v>0</v>
      </c>
      <c r="C7" s="54"/>
      <c r="D7" s="52"/>
      <c r="E7" s="62"/>
      <c r="F7" s="63"/>
      <c r="G7" s="63"/>
      <c r="H7" s="63"/>
      <c r="I7" s="78"/>
      <c r="J7" s="75"/>
      <c r="K7" s="76"/>
      <c r="L7" s="77"/>
      <c r="M7" s="77"/>
      <c r="N7" s="70"/>
    </row>
    <row r="8" spans="1:14" ht="17.25" customHeight="1" thickBot="1" x14ac:dyDescent="0.3">
      <c r="A8" s="48" t="s">
        <v>210</v>
      </c>
      <c r="B8" s="38" t="s">
        <v>181</v>
      </c>
      <c r="C8" s="55"/>
      <c r="D8" s="50"/>
      <c r="E8" s="17">
        <v>1</v>
      </c>
      <c r="F8" s="27">
        <f>IF(Enrolled=0,"n/a",DGET(data,"Ref_hr1",_xlnm.Criteria)*IF(Result_type="Aggregate Impact",Enrolled/1000,1))</f>
        <v>492.20543139</v>
      </c>
      <c r="G8" s="27">
        <f t="shared" ref="G8:G31" si="0">IF(Enrolled=0,"n/a",F8-H8)</f>
        <v>490.12561546799998</v>
      </c>
      <c r="H8" s="27">
        <f>IF(Enrolled=0,"n/a",DGET(data,"Pctile50_hr1",_xlnm.Criteria)*IF(Result_type="Aggregate Impact",Enrolled/1000,1))</f>
        <v>2.0798159220000003</v>
      </c>
      <c r="I8" s="27">
        <f>IF(Enrolled=0,"n/a",DGET(data,"Temp_hr1",_xlnm.Criteria))</f>
        <v>73.626429999999999</v>
      </c>
      <c r="J8" s="27">
        <f>IF(Enrolled=0,"n/a",DGET(data,"Pctile10_hr1",_xlnm.Criteria)*IF(Result_type="Aggregate Impact",Enrolled/1000,1))</f>
        <v>-3.1751636514000001</v>
      </c>
      <c r="K8" s="27">
        <f>IF(Enrolled=0,"n/a",DGET(data,"Pctile30_hr1",_xlnm.Criteria)*IF(Result_type="Aggregate Impact",Enrolled/1000,1))</f>
        <v>-7.0479029400000004E-2</v>
      </c>
      <c r="L8" s="27">
        <f>H8</f>
        <v>2.0798159220000003</v>
      </c>
      <c r="M8" s="27">
        <f>IF(Enrolled=0,"n/a",DGET(data,"Pctile70_hr1",_xlnm.Criteria)*IF(Result_type="Aggregate Impact",Enrolled/1000,1))</f>
        <v>4.2301108734000001</v>
      </c>
      <c r="N8" s="27">
        <f>IF(Enrolled=0,"n/a",DGET(data,"Pctile90_hr1",_xlnm.Criteria)*IF(Result_type="Aggregate Impact",Enrolled/1000,1))</f>
        <v>7.3347941864999999</v>
      </c>
    </row>
    <row r="9" spans="1:14" ht="17.25" customHeight="1" x14ac:dyDescent="0.2">
      <c r="A9" s="81" t="s">
        <v>228</v>
      </c>
      <c r="B9" s="79" t="s">
        <v>181</v>
      </c>
      <c r="C9" s="51"/>
      <c r="D9" s="49"/>
      <c r="E9" s="17">
        <v>2</v>
      </c>
      <c r="F9" s="27">
        <f>IF(Enrolled=0,"n/a",DGET(data,"Ref_hr2",_xlnm.Criteria)*IF(Result_type="Aggregate Impact",Enrolled/1000,1))</f>
        <v>475.11800367000006</v>
      </c>
      <c r="G9" s="27">
        <f t="shared" si="0"/>
        <v>472.41298773630007</v>
      </c>
      <c r="H9" s="27">
        <f>IF(Enrolled=0,"n/a",DGET(data,"Pctile50_hr2",_xlnm.Criteria)*IF(Result_type="Aggregate Impact",Enrolled/1000,1))</f>
        <v>2.7050159336999999</v>
      </c>
      <c r="I9" s="27">
        <f>IF(Enrolled=0,"n/a",DGET(data,"Temp_hr2",_xlnm.Criteria))</f>
        <v>73.786879999999996</v>
      </c>
      <c r="J9" s="27">
        <f>IF(Enrolled=0,"n/a",DGET(data,"Pctile10_hr2",_xlnm.Criteria)*IF(Result_type="Aggregate Impact",Enrolled/1000,1))</f>
        <v>-2.3799807234000001</v>
      </c>
      <c r="K9" s="27">
        <f>IF(Enrolled=0,"n/a",DGET(data,"Pctile30_hr2",_xlnm.Criteria)*IF(Result_type="Aggregate Impact",Enrolled/1000,1))</f>
        <v>0.6242759283</v>
      </c>
      <c r="L9" s="27">
        <f t="shared" ref="L9:L31" si="1">H9</f>
        <v>2.7050159336999999</v>
      </c>
      <c r="M9" s="27">
        <f>IF(Enrolled=0,"n/a",DGET(data,"Pctile70_hr2",_xlnm.Criteria)*IF(Result_type="Aggregate Impact",Enrolled/1000,1))</f>
        <v>4.7857546302000005</v>
      </c>
      <c r="N9" s="27">
        <f>IF(Enrolled=0,"n/a",DGET(data,"Pctile90_hr2",_xlnm.Criteria)*IF(Result_type="Aggregate Impact",Enrolled/1000,1))</f>
        <v>7.7900112819</v>
      </c>
    </row>
    <row r="10" spans="1:14" ht="17.25" customHeight="1" thickBot="1" x14ac:dyDescent="0.25">
      <c r="A10" s="82"/>
      <c r="B10" s="80"/>
      <c r="C10" s="51"/>
      <c r="D10" s="49"/>
      <c r="E10" s="17">
        <v>3</v>
      </c>
      <c r="F10" s="27">
        <f>IF(Enrolled=0,"n/a",DGET(data,"Ref_hr3",_xlnm.Criteria)*IF(Result_type="Aggregate Impact",Enrolled/1000,1))</f>
        <v>466.33554645000004</v>
      </c>
      <c r="G10" s="27">
        <f t="shared" si="0"/>
        <v>460.13108950770004</v>
      </c>
      <c r="H10" s="27">
        <f>IF(Enrolled=0,"n/a",DGET(data,"Pctile50_hr3",_xlnm.Criteria)*IF(Result_type="Aggregate Impact",Enrolled/1000,1))</f>
        <v>6.2044569423000002</v>
      </c>
      <c r="I10" s="27">
        <f>IF(Enrolled=0,"n/a",DGET(data,"Temp_hr3",_xlnm.Criteria))</f>
        <v>72.8386</v>
      </c>
      <c r="J10" s="27">
        <f>IF(Enrolled=0,"n/a",DGET(data,"Pctile10_hr3",_xlnm.Criteria)*IF(Result_type="Aggregate Impact",Enrolled/1000,1))</f>
        <v>1.1108110739999999</v>
      </c>
      <c r="K10" s="27">
        <f>IF(Enrolled=0,"n/a",DGET(data,"Pctile30_hr3",_xlnm.Criteria)*IF(Result_type="Aggregate Impact",Enrolled/1000,1))</f>
        <v>4.1201776713000005</v>
      </c>
      <c r="L10" s="27">
        <f t="shared" si="1"/>
        <v>6.2044569423000002</v>
      </c>
      <c r="M10" s="27">
        <f>IF(Enrolled=0,"n/a",DGET(data,"Pctile70_hr3",_xlnm.Criteria)*IF(Result_type="Aggregate Impact",Enrolled/1000,1))</f>
        <v>8.2887349044</v>
      </c>
      <c r="N10" s="27">
        <f>IF(Enrolled=0,"n/a",DGET(data,"Pctile90_hr3",_xlnm.Criteria)*IF(Result_type="Aggregate Impact",Enrolled/1000,1))</f>
        <v>11.2981015017</v>
      </c>
    </row>
    <row r="11" spans="1:14" ht="17.25" customHeight="1" thickBot="1" x14ac:dyDescent="0.3">
      <c r="A11" s="56" t="s">
        <v>179</v>
      </c>
      <c r="B11" s="38" t="s">
        <v>235</v>
      </c>
      <c r="C11" s="51"/>
      <c r="D11" s="49"/>
      <c r="E11" s="17">
        <v>4</v>
      </c>
      <c r="F11" s="27">
        <f>IF(Enrolled=0,"n/a",DGET(data,"Ref_hr4",_xlnm.Criteria)*IF(Result_type="Aggregate Impact",Enrolled/1000,1))</f>
        <v>464.13463109999998</v>
      </c>
      <c r="G11" s="27">
        <f t="shared" si="0"/>
        <v>458.3663807895</v>
      </c>
      <c r="H11" s="27">
        <f>IF(Enrolled=0,"n/a",DGET(data,"Pctile50_hr4",_xlnm.Criteria)*IF(Result_type="Aggregate Impact",Enrolled/1000,1))</f>
        <v>5.7682503105</v>
      </c>
      <c r="I11" s="27">
        <f>IF(Enrolled=0,"n/a",DGET(data,"Temp_hr4",_xlnm.Criteria))</f>
        <v>72.645949999999999</v>
      </c>
      <c r="J11" s="27">
        <f>IF(Enrolled=0,"n/a",DGET(data,"Pctile10_hr4",_xlnm.Criteria)*IF(Result_type="Aggregate Impact",Enrolled/1000,1))</f>
        <v>0.80013580560000008</v>
      </c>
      <c r="K11" s="27">
        <f>IF(Enrolled=0,"n/a",DGET(data,"Pctile30_hr4",_xlnm.Criteria)*IF(Result_type="Aggregate Impact",Enrolled/1000,1))</f>
        <v>3.7353375111000005</v>
      </c>
      <c r="L11" s="27">
        <f t="shared" si="1"/>
        <v>5.7682503105</v>
      </c>
      <c r="M11" s="27">
        <f>IF(Enrolled=0,"n/a",DGET(data,"Pctile70_hr4",_xlnm.Criteria)*IF(Result_type="Aggregate Impact",Enrolled/1000,1))</f>
        <v>7.8011618010000001</v>
      </c>
      <c r="N11" s="27">
        <f>IF(Enrolled=0,"n/a",DGET(data,"Pctile90_hr4",_xlnm.Criteria)*IF(Result_type="Aggregate Impact",Enrolled/1000,1))</f>
        <v>10.7363648154</v>
      </c>
    </row>
    <row r="12" spans="1:14" ht="17.25" customHeight="1" x14ac:dyDescent="0.2">
      <c r="C12" s="51"/>
      <c r="D12" s="49"/>
      <c r="E12" s="17">
        <v>5</v>
      </c>
      <c r="F12" s="27">
        <f>IF(Enrolled=0,"n/a",DGET(data,"Ref_hr5",_xlnm.Criteria)*IF(Result_type="Aggregate Impact",Enrolled/1000,1))</f>
        <v>483.05229369</v>
      </c>
      <c r="G12" s="27">
        <f t="shared" si="0"/>
        <v>475.24704550320001</v>
      </c>
      <c r="H12" s="27">
        <f>IF(Enrolled=0,"n/a",DGET(data,"Pctile50_hr5",_xlnm.Criteria)*IF(Result_type="Aggregate Impact",Enrolled/1000,1))</f>
        <v>7.8052481868000001</v>
      </c>
      <c r="I12" s="27">
        <f>IF(Enrolled=0,"n/a",DGET(data,"Temp_hr5",_xlnm.Criteria))</f>
        <v>72.387860000000003</v>
      </c>
      <c r="J12" s="27">
        <f>IF(Enrolled=0,"n/a",DGET(data,"Pctile10_hr5",_xlnm.Criteria)*IF(Result_type="Aggregate Impact",Enrolled/1000,1))</f>
        <v>2.8968587888999999</v>
      </c>
      <c r="K12" s="27">
        <f>IF(Enrolled=0,"n/a",DGET(data,"Pctile30_hr5",_xlnm.Criteria)*IF(Result_type="Aggregate Impact",Enrolled/1000,1))</f>
        <v>5.7967738593</v>
      </c>
      <c r="L12" s="27">
        <f t="shared" si="1"/>
        <v>7.8052481868000001</v>
      </c>
      <c r="M12" s="27">
        <f>IF(Enrolled=0,"n/a",DGET(data,"Pctile70_hr5",_xlnm.Criteria)*IF(Result_type="Aggregate Impact",Enrolled/1000,1))</f>
        <v>9.8137212054000003</v>
      </c>
      <c r="N12" s="27">
        <f>IF(Enrolled=0,"n/a",DGET(data,"Pctile90_hr5",_xlnm.Criteria)*IF(Result_type="Aggregate Impact",Enrolled/1000,1))</f>
        <v>12.713636275800001</v>
      </c>
    </row>
    <row r="13" spans="1:14" ht="17.25" customHeight="1" x14ac:dyDescent="0.2">
      <c r="C13" s="53"/>
      <c r="D13" s="52"/>
      <c r="E13" s="17">
        <v>6</v>
      </c>
      <c r="F13" s="27">
        <f>IF(Enrolled=0,"n/a",DGET(data,"Ref_hr6",_xlnm.Criteria)*IF(Result_type="Aggregate Impact",Enrolled/1000,1))</f>
        <v>529.58342690999996</v>
      </c>
      <c r="G13" s="27">
        <f t="shared" si="0"/>
        <v>526.93107194999993</v>
      </c>
      <c r="H13" s="27">
        <f>IF(Enrolled=0,"n/a",DGET(data,"Pctile50_hr6",_xlnm.Criteria)*IF(Result_type="Aggregate Impact",Enrolled/1000,1))</f>
        <v>2.6523549599999998</v>
      </c>
      <c r="I13" s="27">
        <f>IF(Enrolled=0,"n/a",DGET(data,"Temp_hr6",_xlnm.Criteria))</f>
        <v>72.163640000000001</v>
      </c>
      <c r="J13" s="27">
        <f>IF(Enrolled=0,"n/a",DGET(data,"Pctile10_hr6",_xlnm.Criteria)*IF(Result_type="Aggregate Impact",Enrolled/1000,1))</f>
        <v>-2.3754074268000003</v>
      </c>
      <c r="K13" s="27">
        <f>IF(Enrolled=0,"n/a",DGET(data,"Pctile30_hr6",_xlnm.Criteria)*IF(Result_type="Aggregate Impact",Enrolled/1000,1))</f>
        <v>0.59503510230000001</v>
      </c>
      <c r="L13" s="27">
        <f t="shared" si="1"/>
        <v>2.6523549599999998</v>
      </c>
      <c r="M13" s="27">
        <f>IF(Enrolled=0,"n/a",DGET(data,"Pctile70_hr6",_xlnm.Criteria)*IF(Result_type="Aggregate Impact",Enrolled/1000,1))</f>
        <v>4.7096761266000007</v>
      </c>
      <c r="N13" s="27">
        <f>IF(Enrolled=0,"n/a",DGET(data,"Pctile90_hr6",_xlnm.Criteria)*IF(Result_type="Aggregate Impact",Enrolled/1000,1))</f>
        <v>7.6801186557000012</v>
      </c>
    </row>
    <row r="14" spans="1:14" ht="16.5" x14ac:dyDescent="0.2">
      <c r="D14" s="4"/>
      <c r="E14" s="17">
        <v>7</v>
      </c>
      <c r="F14" s="27">
        <f>IF(Enrolled=0,"n/a",DGET(data,"Ref_hr7",_xlnm.Criteria)*IF(Result_type="Aggregate Impact",Enrolled/1000,1))</f>
        <v>598.96271853000007</v>
      </c>
      <c r="G14" s="27">
        <f t="shared" si="0"/>
        <v>599.18909278500007</v>
      </c>
      <c r="H14" s="27">
        <f>IF(Enrolled=0,"n/a",DGET(data,"Pctile50_hr7",_xlnm.Criteria)*IF(Result_type="Aggregate Impact",Enrolled/1000,1))</f>
        <v>-0.22637425500000002</v>
      </c>
      <c r="I14" s="27">
        <f>IF(Enrolled=0,"n/a",DGET(data,"Temp_hr7",_xlnm.Criteria))</f>
        <v>72.025310000000005</v>
      </c>
      <c r="J14" s="27">
        <f>IF(Enrolled=0,"n/a",DGET(data,"Pctile10_hr7",_xlnm.Criteria)*IF(Result_type="Aggregate Impact",Enrolled/1000,1))</f>
        <v>-5.6062281240000003</v>
      </c>
      <c r="K14" s="27">
        <f>IF(Enrolled=0,"n/a",DGET(data,"Pctile30_hr7",_xlnm.Criteria)*IF(Result_type="Aggregate Impact",Enrolled/1000,1))</f>
        <v>-2.4277673535000002</v>
      </c>
      <c r="L14" s="27">
        <f t="shared" si="1"/>
        <v>-0.22637425500000002</v>
      </c>
      <c r="M14" s="27">
        <f>IF(Enrolled=0,"n/a",DGET(data,"Pctile70_hr7",_xlnm.Criteria)*IF(Result_type="Aggregate Impact",Enrolled/1000,1))</f>
        <v>1.9750175346000001</v>
      </c>
      <c r="N14" s="27">
        <f>IF(Enrolled=0,"n/a",DGET(data,"Pctile90_hr7",_xlnm.Criteria)*IF(Result_type="Aggregate Impact",Enrolled/1000,1))</f>
        <v>5.1534783051000002</v>
      </c>
    </row>
    <row r="15" spans="1:14" ht="16.5" x14ac:dyDescent="0.2">
      <c r="A15" s="8"/>
      <c r="C15" s="4"/>
      <c r="D15" s="4"/>
      <c r="E15" s="17">
        <v>8</v>
      </c>
      <c r="F15" s="27">
        <f>IF(Enrolled=0,"n/a",DGET(data,"Ref_hr8",_xlnm.Criteria)*IF(Result_type="Aggregate Impact",Enrolled/1000,1))</f>
        <v>676.11726882000005</v>
      </c>
      <c r="G15" s="27">
        <f t="shared" si="0"/>
        <v>670.62140452620008</v>
      </c>
      <c r="H15" s="27">
        <f>IF(Enrolled=0,"n/a",DGET(data,"Pctile50_hr8",_xlnm.Criteria)*IF(Result_type="Aggregate Impact",Enrolled/1000,1))</f>
        <v>5.4958642938000004</v>
      </c>
      <c r="I15" s="27">
        <f>IF(Enrolled=0,"n/a",DGET(data,"Temp_hr8",_xlnm.Criteria))</f>
        <v>71.967950000000002</v>
      </c>
      <c r="J15" s="27">
        <f>IF(Enrolled=0,"n/a",DGET(data,"Pctile10_hr8",_xlnm.Criteria)*IF(Result_type="Aggregate Impact",Enrolled/1000,1))</f>
        <v>-0.34760849970000002</v>
      </c>
      <c r="K15" s="27">
        <f>IF(Enrolled=0,"n/a",DGET(data,"Pctile30_hr8",_xlnm.Criteria)*IF(Result_type="Aggregate Impact",Enrolled/1000,1))</f>
        <v>3.1047618471000002</v>
      </c>
      <c r="L15" s="27">
        <f t="shared" si="1"/>
        <v>5.4958642938000004</v>
      </c>
      <c r="M15" s="27">
        <f>IF(Enrolled=0,"n/a",DGET(data,"Pctile70_hr8",_xlnm.Criteria)*IF(Result_type="Aggregate Impact",Enrolled/1000,1))</f>
        <v>7.8869654316000002</v>
      </c>
      <c r="N15" s="27">
        <f>IF(Enrolled=0,"n/a",DGET(data,"Pctile90_hr8",_xlnm.Criteria)*IF(Result_type="Aggregate Impact",Enrolled/1000,1))</f>
        <v>11.339337087300001</v>
      </c>
    </row>
    <row r="16" spans="1:14" ht="16.5" x14ac:dyDescent="0.2">
      <c r="C16" s="4"/>
      <c r="D16" s="4"/>
      <c r="E16" s="17">
        <v>9</v>
      </c>
      <c r="F16" s="27">
        <f>IF(Enrolled=0,"n/a",DGET(data,"Ref_hr9",_xlnm.Criteria)*IF(Result_type="Aggregate Impact",Enrolled/1000,1))</f>
        <v>757.07639874000006</v>
      </c>
      <c r="G16" s="27">
        <f t="shared" si="0"/>
        <v>754.32533177760001</v>
      </c>
      <c r="H16" s="27">
        <f>IF(Enrolled=0,"n/a",DGET(data,"Pctile50_hr9",_xlnm.Criteria)*IF(Result_type="Aggregate Impact",Enrolled/1000,1))</f>
        <v>2.7510669623999999</v>
      </c>
      <c r="I16" s="27">
        <f>IF(Enrolled=0,"n/a",DGET(data,"Temp_hr9",_xlnm.Criteria))</f>
        <v>76.899159999999995</v>
      </c>
      <c r="J16" s="27">
        <f>IF(Enrolled=0,"n/a",DGET(data,"Pctile10_hr9",_xlnm.Criteria)*IF(Result_type="Aggregate Impact",Enrolled/1000,1))</f>
        <v>-3.4854436320000004</v>
      </c>
      <c r="K16" s="27">
        <f>IF(Enrolled=0,"n/a",DGET(data,"Pctile30_hr9",_xlnm.Criteria)*IF(Result_type="Aggregate Impact",Enrolled/1000,1))</f>
        <v>0.19913735490000001</v>
      </c>
      <c r="L16" s="27">
        <f t="shared" si="1"/>
        <v>2.7510669623999999</v>
      </c>
      <c r="M16" s="27">
        <f>IF(Enrolled=0,"n/a",DGET(data,"Pctile70_hr9",_xlnm.Criteria)*IF(Result_type="Aggregate Impact",Enrolled/1000,1))</f>
        <v>5.3029965699000003</v>
      </c>
      <c r="N16" s="27">
        <f>IF(Enrolled=0,"n/a",DGET(data,"Pctile90_hr9",_xlnm.Criteria)*IF(Result_type="Aggregate Impact",Enrolled/1000,1))</f>
        <v>8.9875775567999998</v>
      </c>
    </row>
    <row r="17" spans="3:23" ht="16.5" x14ac:dyDescent="0.2">
      <c r="C17" s="4"/>
      <c r="D17" s="4"/>
      <c r="E17" s="17">
        <v>10</v>
      </c>
      <c r="F17" s="27">
        <f>IF(Enrolled=0,"n/a",DGET(data,"Ref_hr10",_xlnm.Criteria)*IF(Result_type="Aggregate Impact",Enrolled/1000,1))</f>
        <v>821.49077088000013</v>
      </c>
      <c r="G17" s="27">
        <f t="shared" si="0"/>
        <v>821.77326029580013</v>
      </c>
      <c r="H17" s="27">
        <f>IF(Enrolled=0,"n/a",DGET(data,"Pctile50_hr10",_xlnm.Criteria)*IF(Result_type="Aggregate Impact",Enrolled/1000,1))</f>
        <v>-0.28248941579999998</v>
      </c>
      <c r="I17" s="27">
        <f>IF(Enrolled=0,"n/a",DGET(data,"Temp_hr10",_xlnm.Criteria))</f>
        <v>83.123199999999997</v>
      </c>
      <c r="J17" s="27">
        <f>IF(Enrolled=0,"n/a",DGET(data,"Pctile10_hr10",_xlnm.Criteria)*IF(Result_type="Aggregate Impact",Enrolled/1000,1))</f>
        <v>-6.837368992800001</v>
      </c>
      <c r="K17" s="27">
        <f>IF(Enrolled=0,"n/a",DGET(data,"Pctile30_hr10",_xlnm.Criteria)*IF(Result_type="Aggregate Impact",Enrolled/1000,1))</f>
        <v>-2.9646938403000003</v>
      </c>
      <c r="L17" s="27">
        <f t="shared" si="1"/>
        <v>-0.28248941579999998</v>
      </c>
      <c r="M17" s="27">
        <f>IF(Enrolled=0,"n/a",DGET(data,"Pctile70_hr10",_xlnm.Criteria)*IF(Result_type="Aggregate Impact",Enrolled/1000,1))</f>
        <v>2.3997136998000004</v>
      </c>
      <c r="N17" s="27">
        <f>IF(Enrolled=0,"n/a",DGET(data,"Pctile90_hr10",_xlnm.Criteria)*IF(Result_type="Aggregate Impact",Enrolled/1000,1))</f>
        <v>6.2723901611999997</v>
      </c>
    </row>
    <row r="18" spans="3:23" ht="16.5" x14ac:dyDescent="0.2">
      <c r="C18" s="4"/>
      <c r="D18" s="4"/>
      <c r="E18" s="17">
        <v>11</v>
      </c>
      <c r="F18" s="27">
        <f>IF(Enrolled=0,"n/a",DGET(data,"Ref_hr11",_xlnm.Criteria)*IF(Result_type="Aggregate Impact",Enrolled/1000,1))</f>
        <v>867.44939124000007</v>
      </c>
      <c r="G18" s="27">
        <f t="shared" si="0"/>
        <v>863.53017029460011</v>
      </c>
      <c r="H18" s="27">
        <f>IF(Enrolled=0,"n/a",DGET(data,"Pctile50_hr11",_xlnm.Criteria)*IF(Result_type="Aggregate Impact",Enrolled/1000,1))</f>
        <v>3.9192209453999998</v>
      </c>
      <c r="I18" s="27">
        <f>IF(Enrolled=0,"n/a",DGET(data,"Temp_hr11",_xlnm.Criteria))</f>
        <v>88.244159999999994</v>
      </c>
      <c r="J18" s="27">
        <f>IF(Enrolled=0,"n/a",DGET(data,"Pctile10_hr11",_xlnm.Criteria)*IF(Result_type="Aggregate Impact",Enrolled/1000,1))</f>
        <v>-2.6556690947999999</v>
      </c>
      <c r="K18" s="27">
        <f>IF(Enrolled=0,"n/a",DGET(data,"Pctile30_hr11",_xlnm.Criteria)*IF(Result_type="Aggregate Impact",Enrolled/1000,1))</f>
        <v>1.2288293513999999</v>
      </c>
      <c r="L18" s="27">
        <f t="shared" si="1"/>
        <v>3.9192209453999998</v>
      </c>
      <c r="M18" s="27">
        <f>IF(Enrolled=0,"n/a",DGET(data,"Pctile70_hr11",_xlnm.Criteria)*IF(Result_type="Aggregate Impact",Enrolled/1000,1))</f>
        <v>6.6096112305000005</v>
      </c>
      <c r="N18" s="27">
        <f>IF(Enrolled=0,"n/a",DGET(data,"Pctile90_hr11",_xlnm.Criteria)*IF(Result_type="Aggregate Impact",Enrolled/1000,1))</f>
        <v>10.494108367799999</v>
      </c>
      <c r="S18" s="18"/>
      <c r="T18" s="18"/>
      <c r="U18" s="18"/>
      <c r="V18" s="18"/>
      <c r="W18" s="18"/>
    </row>
    <row r="19" spans="3:23" ht="16.5" x14ac:dyDescent="0.2">
      <c r="C19" s="4"/>
      <c r="D19" s="4"/>
      <c r="E19" s="34">
        <v>12</v>
      </c>
      <c r="F19" s="35">
        <f>IF(Enrolled=0,"n/a",DGET(data,"Ref_hr12",_xlnm.Criteria)*IF(Result_type="Aggregate Impact",Enrolled/1000,1))</f>
        <v>894.74676252000006</v>
      </c>
      <c r="G19" s="35">
        <f t="shared" si="0"/>
        <v>875.68602407100002</v>
      </c>
      <c r="H19" s="35">
        <f>IF(Enrolled=0,"n/a",DGET(data,"Pctile50_hr12",_xlnm.Criteria)*IF(Result_type="Aggregate Impact",Enrolled/1000,1))</f>
        <v>19.060738448999999</v>
      </c>
      <c r="I19" s="35">
        <f>IF(Enrolled=0,"n/a",DGET(data,"Temp_hr12",_xlnm.Criteria))</f>
        <v>91.877669999999995</v>
      </c>
      <c r="J19" s="35">
        <f>IF(Enrolled=0,"n/a",DGET(data,"Pctile10_hr12",_xlnm.Criteria)*IF(Result_type="Aggregate Impact",Enrolled/1000,1))</f>
        <v>10.171891219199999</v>
      </c>
      <c r="K19" s="35">
        <f>IF(Enrolled=0,"n/a",DGET(data,"Pctile30_hr12",_xlnm.Criteria)*IF(Result_type="Aggregate Impact",Enrolled/1000,1))</f>
        <v>15.423488595</v>
      </c>
      <c r="L19" s="35">
        <f t="shared" si="1"/>
        <v>19.060738448999999</v>
      </c>
      <c r="M19" s="35">
        <f>IF(Enrolled=0,"n/a",DGET(data,"Pctile70_hr12",_xlnm.Criteria)*IF(Result_type="Aggregate Impact",Enrolled/1000,1))</f>
        <v>22.697975214000003</v>
      </c>
      <c r="N19" s="35">
        <f>IF(Enrolled=0,"n/a",DGET(data,"Pctile90_hr12",_xlnm.Criteria)*IF(Result_type="Aggregate Impact",Enrolled/1000,1))</f>
        <v>27.949569972000003</v>
      </c>
      <c r="S19" s="18"/>
      <c r="T19" s="18"/>
      <c r="U19" s="18"/>
      <c r="V19" s="18"/>
      <c r="W19" s="18"/>
    </row>
    <row r="20" spans="3:23" ht="16.5" x14ac:dyDescent="0.2">
      <c r="C20" s="4"/>
      <c r="D20" s="4"/>
      <c r="E20" s="34">
        <v>13</v>
      </c>
      <c r="F20" s="35">
        <f>IF(Enrolled=0,"n/a",DGET(data,"Ref_hr13",_xlnm.Criteria)*IF(Result_type="Aggregate Impact",Enrolled/1000,1))</f>
        <v>904.50579003000007</v>
      </c>
      <c r="G20" s="35">
        <f t="shared" si="0"/>
        <v>886.26362455200012</v>
      </c>
      <c r="H20" s="35">
        <f>IF(Enrolled=0,"n/a",DGET(data,"Pctile50_hr13",_xlnm.Criteria)*IF(Result_type="Aggregate Impact",Enrolled/1000,1))</f>
        <v>18.242165478</v>
      </c>
      <c r="I20" s="35">
        <f>IF(Enrolled=0,"n/a",DGET(data,"Temp_hr13",_xlnm.Criteria))</f>
        <v>93.656409999999994</v>
      </c>
      <c r="J20" s="35">
        <f>IF(Enrolled=0,"n/a",DGET(data,"Pctile10_hr13",_xlnm.Criteria)*IF(Result_type="Aggregate Impact",Enrolled/1000,1))</f>
        <v>9.0969269895000018</v>
      </c>
      <c r="K20" s="35">
        <f>IF(Enrolled=0,"n/a",DGET(data,"Pctile30_hr13",_xlnm.Criteria)*IF(Result_type="Aggregate Impact",Enrolled/1000,1))</f>
        <v>14.500007289000001</v>
      </c>
      <c r="L20" s="35">
        <f t="shared" si="1"/>
        <v>18.242165478</v>
      </c>
      <c r="M20" s="35">
        <f>IF(Enrolled=0,"n/a",DGET(data,"Pctile70_hr13",_xlnm.Criteria)*IF(Result_type="Aggregate Impact",Enrolled/1000,1))</f>
        <v>21.984323667000002</v>
      </c>
      <c r="N20" s="35">
        <f>IF(Enrolled=0,"n/a",DGET(data,"Pctile90_hr13",_xlnm.Criteria)*IF(Result_type="Aggregate Impact",Enrolled/1000,1))</f>
        <v>27.387397422000003</v>
      </c>
      <c r="S20" s="18"/>
      <c r="T20" s="18"/>
      <c r="U20" s="18"/>
      <c r="V20" s="18"/>
      <c r="W20" s="18"/>
    </row>
    <row r="21" spans="3:23" ht="16.5" x14ac:dyDescent="0.2">
      <c r="C21" s="4"/>
      <c r="D21" s="4"/>
      <c r="E21" s="34">
        <v>14</v>
      </c>
      <c r="F21" s="35">
        <f>IF(Enrolled=0,"n/a",DGET(data,"Ref_hr14",_xlnm.Criteria)*IF(Result_type="Aggregate Impact",Enrolled/1000,1))</f>
        <v>905.58838122000009</v>
      </c>
      <c r="G21" s="35">
        <f t="shared" si="0"/>
        <v>890.10685599900012</v>
      </c>
      <c r="H21" s="35">
        <f>IF(Enrolled=0,"n/a",DGET(data,"Pctile50_hr14",_xlnm.Criteria)*IF(Result_type="Aggregate Impact",Enrolled/1000,1))</f>
        <v>15.481525221000002</v>
      </c>
      <c r="I21" s="35">
        <f>IF(Enrolled=0,"n/a",DGET(data,"Temp_hr14",_xlnm.Criteria))</f>
        <v>93.044719999999998</v>
      </c>
      <c r="J21" s="35">
        <f>IF(Enrolled=0,"n/a",DGET(data,"Pctile10_hr14",_xlnm.Criteria)*IF(Result_type="Aggregate Impact",Enrolled/1000,1))</f>
        <v>6.5790942269999997</v>
      </c>
      <c r="K21" s="35">
        <f>IF(Enrolled=0,"n/a",DGET(data,"Pctile30_hr14",_xlnm.Criteria)*IF(Result_type="Aggregate Impact",Enrolled/1000,1))</f>
        <v>11.838721704299999</v>
      </c>
      <c r="L21" s="35">
        <f t="shared" si="1"/>
        <v>15.481525221000002</v>
      </c>
      <c r="M21" s="35">
        <f>IF(Enrolled=0,"n/a",DGET(data,"Pctile70_hr14",_xlnm.Criteria)*IF(Result_type="Aggregate Impact",Enrolled/1000,1))</f>
        <v>19.124324811000001</v>
      </c>
      <c r="N21" s="35">
        <f>IF(Enrolled=0,"n/a",DGET(data,"Pctile90_hr14",_xlnm.Criteria)*IF(Result_type="Aggregate Impact",Enrolled/1000,1))</f>
        <v>24.383956215000001</v>
      </c>
      <c r="S21" s="18"/>
      <c r="T21" s="18"/>
      <c r="U21" s="18"/>
      <c r="V21" s="18"/>
      <c r="W21" s="18"/>
    </row>
    <row r="22" spans="3:23" ht="16.5" x14ac:dyDescent="0.2">
      <c r="C22" s="4"/>
      <c r="D22" s="4"/>
      <c r="E22" s="34">
        <v>15</v>
      </c>
      <c r="F22" s="35">
        <f>IF(Enrolled=0,"n/a",DGET(data,"Ref_hr15",_xlnm.Criteria)*IF(Result_type="Aggregate Impact",Enrolled/1000,1))</f>
        <v>894.31129149000014</v>
      </c>
      <c r="G22" s="35">
        <f t="shared" si="0"/>
        <v>878.45912505600018</v>
      </c>
      <c r="H22" s="35">
        <f>IF(Enrolled=0,"n/a",DGET(data,"Pctile50_hr15",_xlnm.Criteria)*IF(Result_type="Aggregate Impact",Enrolled/1000,1))</f>
        <v>15.852166434000001</v>
      </c>
      <c r="I22" s="35">
        <f>IF(Enrolled=0,"n/a",DGET(data,"Temp_hr15",_xlnm.Criteria))</f>
        <v>92.554180000000002</v>
      </c>
      <c r="J22" s="35">
        <f>IF(Enrolled=0,"n/a",DGET(data,"Pctile10_hr15",_xlnm.Criteria)*IF(Result_type="Aggregate Impact",Enrolled/1000,1))</f>
        <v>7.0981149618000003</v>
      </c>
      <c r="K22" s="35">
        <f>IF(Enrolled=0,"n/a",DGET(data,"Pctile30_hr15",_xlnm.Criteria)*IF(Result_type="Aggregate Impact",Enrolled/1000,1))</f>
        <v>12.2700801705</v>
      </c>
      <c r="L22" s="35">
        <f t="shared" si="1"/>
        <v>15.852166434000001</v>
      </c>
      <c r="M22" s="35">
        <f>IF(Enrolled=0,"n/a",DGET(data,"Pctile70_hr15",_xlnm.Criteria)*IF(Result_type="Aggregate Impact",Enrolled/1000,1))</f>
        <v>19.434259242</v>
      </c>
      <c r="N22" s="35">
        <f>IF(Enrolled=0,"n/a",DGET(data,"Pctile90_hr15",_xlnm.Criteria)*IF(Result_type="Aggregate Impact",Enrolled/1000,1))</f>
        <v>24.606220524000001</v>
      </c>
      <c r="S22" s="18"/>
      <c r="T22" s="18"/>
      <c r="U22" s="18"/>
      <c r="V22" s="18"/>
      <c r="W22" s="18"/>
    </row>
    <row r="23" spans="3:23" ht="16.5" x14ac:dyDescent="0.2">
      <c r="C23" s="4"/>
      <c r="D23" s="4"/>
      <c r="E23" s="34">
        <v>16</v>
      </c>
      <c r="F23" s="35">
        <f>IF(Enrolled=0,"n/a",DGET(data,"Ref_hr16",_xlnm.Criteria)*IF(Result_type="Aggregate Impact",Enrolled/1000,1))</f>
        <v>866.88905115</v>
      </c>
      <c r="G23" s="35">
        <f t="shared" si="0"/>
        <v>847.034451762</v>
      </c>
      <c r="H23" s="35">
        <f>IF(Enrolled=0,"n/a",DGET(data,"Pctile50_hr16",_xlnm.Criteria)*IF(Result_type="Aggregate Impact",Enrolled/1000,1))</f>
        <v>19.854599388</v>
      </c>
      <c r="I23" s="35">
        <f>IF(Enrolled=0,"n/a",DGET(data,"Temp_hr16",_xlnm.Criteria))</f>
        <v>90.929349999999999</v>
      </c>
      <c r="J23" s="35">
        <f>IF(Enrolled=0,"n/a",DGET(data,"Pctile10_hr16",_xlnm.Criteria)*IF(Result_type="Aggregate Impact",Enrolled/1000,1))</f>
        <v>11.530322612999999</v>
      </c>
      <c r="K23" s="35">
        <f>IF(Enrolled=0,"n/a",DGET(data,"Pctile30_hr16",_xlnm.Criteria)*IF(Result_type="Aggregate Impact",Enrolled/1000,1))</f>
        <v>16.448370384</v>
      </c>
      <c r="L23" s="35">
        <f t="shared" si="1"/>
        <v>19.854599388</v>
      </c>
      <c r="M23" s="35">
        <f>IF(Enrolled=0,"n/a",DGET(data,"Pctile70_hr16",_xlnm.Criteria)*IF(Result_type="Aggregate Impact",Enrolled/1000,1))</f>
        <v>23.260828392000001</v>
      </c>
      <c r="N23" s="35">
        <f>IF(Enrolled=0,"n/a",DGET(data,"Pctile90_hr16",_xlnm.Criteria)*IF(Result_type="Aggregate Impact",Enrolled/1000,1))</f>
        <v>28.178889251999998</v>
      </c>
      <c r="S23" s="18"/>
      <c r="T23" s="18"/>
      <c r="U23" s="18"/>
      <c r="V23" s="18"/>
      <c r="W23" s="18"/>
    </row>
    <row r="24" spans="3:23" ht="16.5" x14ac:dyDescent="0.2">
      <c r="C24" s="4"/>
      <c r="D24" s="4"/>
      <c r="E24" s="34">
        <v>17</v>
      </c>
      <c r="F24" s="35">
        <f>IF(Enrolled=0,"n/a",DGET(data,"Ref_hr17",_xlnm.Criteria)*IF(Result_type="Aggregate Impact",Enrolled/1000,1))</f>
        <v>831.21615966000002</v>
      </c>
      <c r="G24" s="35">
        <f t="shared" si="0"/>
        <v>807.94455902100003</v>
      </c>
      <c r="H24" s="35">
        <f>IF(Enrolled=0,"n/a",DGET(data,"Pctile50_hr17",_xlnm.Criteria)*IF(Result_type="Aggregate Impact",Enrolled/1000,1))</f>
        <v>23.271600639000003</v>
      </c>
      <c r="I24" s="35">
        <f>IF(Enrolled=0,"n/a",DGET(data,"Temp_hr17",_xlnm.Criteria))</f>
        <v>90.409739999999999</v>
      </c>
      <c r="J24" s="35">
        <f>IF(Enrolled=0,"n/a",DGET(data,"Pctile10_hr17",_xlnm.Criteria)*IF(Result_type="Aggregate Impact",Enrolled/1000,1))</f>
        <v>15.450726804</v>
      </c>
      <c r="K24" s="35">
        <f>IF(Enrolled=0,"n/a",DGET(data,"Pctile30_hr17",_xlnm.Criteria)*IF(Result_type="Aggregate Impact",Enrolled/1000,1))</f>
        <v>20.071366316999999</v>
      </c>
      <c r="L24" s="35">
        <f t="shared" si="1"/>
        <v>23.271600639000003</v>
      </c>
      <c r="M24" s="35">
        <f>IF(Enrolled=0,"n/a",DGET(data,"Pctile70_hr17",_xlnm.Criteria)*IF(Result_type="Aggregate Impact",Enrolled/1000,1))</f>
        <v>26.471848050000002</v>
      </c>
      <c r="N24" s="35">
        <f>IF(Enrolled=0,"n/a",DGET(data,"Pctile90_hr17",_xlnm.Criteria)*IF(Result_type="Aggregate Impact",Enrolled/1000,1))</f>
        <v>31.092487563000002</v>
      </c>
      <c r="S24" s="18"/>
      <c r="T24" s="18"/>
      <c r="U24" s="18"/>
      <c r="V24" s="18"/>
      <c r="W24" s="18"/>
    </row>
    <row r="25" spans="3:23" ht="16.5" x14ac:dyDescent="0.2">
      <c r="C25" s="4"/>
      <c r="D25" s="4"/>
      <c r="E25" s="34">
        <v>18</v>
      </c>
      <c r="F25" s="35">
        <f>IF(Enrolled=0,"n/a",DGET(data,"Ref_hr18",_xlnm.Criteria)*IF(Result_type="Aggregate Impact",Enrolled/1000,1))</f>
        <v>791.28594003000001</v>
      </c>
      <c r="G25" s="35">
        <f t="shared" si="0"/>
        <v>769.65676020000001</v>
      </c>
      <c r="H25" s="35">
        <f>IF(Enrolled=0,"n/a",DGET(data,"Pctile50_hr18",_xlnm.Criteria)*IF(Result_type="Aggregate Impact",Enrolled/1000,1))</f>
        <v>21.629179830000002</v>
      </c>
      <c r="I25" s="35">
        <f>IF(Enrolled=0,"n/a",DGET(data,"Temp_hr18",_xlnm.Criteria))</f>
        <v>88.952380000000005</v>
      </c>
      <c r="J25" s="35">
        <f>IF(Enrolled=0,"n/a",DGET(data,"Pctile10_hr18",_xlnm.Criteria)*IF(Result_type="Aggregate Impact",Enrolled/1000,1))</f>
        <v>14.294863392</v>
      </c>
      <c r="K25" s="35">
        <f>IF(Enrolled=0,"n/a",DGET(data,"Pctile30_hr18",_xlnm.Criteria)*IF(Result_type="Aggregate Impact",Enrolled/1000,1))</f>
        <v>18.628029198</v>
      </c>
      <c r="L25" s="35">
        <f t="shared" si="1"/>
        <v>21.629179830000002</v>
      </c>
      <c r="M25" s="35">
        <f>IF(Enrolled=0,"n/a",DGET(data,"Pctile70_hr18",_xlnm.Criteria)*IF(Result_type="Aggregate Impact",Enrolled/1000,1))</f>
        <v>24.630317373</v>
      </c>
      <c r="N25" s="35">
        <f>IF(Enrolled=0,"n/a",DGET(data,"Pctile90_hr18",_xlnm.Criteria)*IF(Result_type="Aggregate Impact",Enrolled/1000,1))</f>
        <v>28.963483179000001</v>
      </c>
      <c r="S25" s="18"/>
      <c r="T25" s="18"/>
      <c r="U25" s="18"/>
      <c r="V25" s="18"/>
      <c r="W25" s="18"/>
    </row>
    <row r="26" spans="3:23" ht="16.5" x14ac:dyDescent="0.2">
      <c r="C26" s="4"/>
      <c r="D26" s="4"/>
      <c r="E26" s="17">
        <v>19</v>
      </c>
      <c r="F26" s="27">
        <f>IF(Enrolled=0,"n/a",DGET(data,"Ref_hr19",_xlnm.Criteria)*IF(Result_type="Aggregate Impact",Enrolled/1000,1))</f>
        <v>726.9260181300001</v>
      </c>
      <c r="G26" s="27">
        <f t="shared" si="0"/>
        <v>715.80519404430015</v>
      </c>
      <c r="H26" s="27">
        <f>IF(Enrolled=0,"n/a",DGET(data,"Pctile50_hr19",_xlnm.Criteria)*IF(Result_type="Aggregate Impact",Enrolled/1000,1))</f>
        <v>11.120824085700001</v>
      </c>
      <c r="I26" s="27">
        <f>IF(Enrolled=0,"n/a",DGET(data,"Temp_hr19",_xlnm.Criteria))</f>
        <v>87.074759999999998</v>
      </c>
      <c r="J26" s="27">
        <f>IF(Enrolled=0,"n/a",DGET(data,"Pctile10_hr19",_xlnm.Criteria)*IF(Result_type="Aggregate Impact",Enrolled/1000,1))</f>
        <v>5.8473562997999995</v>
      </c>
      <c r="K26" s="27">
        <f>IF(Enrolled=0,"n/a",DGET(data,"Pctile30_hr19",_xlnm.Criteria)*IF(Result_type="Aggregate Impact",Enrolled/1000,1))</f>
        <v>8.9629636922999989</v>
      </c>
      <c r="L26" s="27">
        <f t="shared" si="1"/>
        <v>11.120824085700001</v>
      </c>
      <c r="M26" s="27">
        <f>IF(Enrolled=0,"n/a",DGET(data,"Pctile70_hr19",_xlnm.Criteria)*IF(Result_type="Aggregate Impact",Enrolled/1000,1))</f>
        <v>13.278685787999999</v>
      </c>
      <c r="N26" s="27">
        <f>IF(Enrolled=0,"n/a",DGET(data,"Pctile90_hr19",_xlnm.Criteria)*IF(Result_type="Aggregate Impact",Enrolled/1000,1))</f>
        <v>16.394286636</v>
      </c>
      <c r="S26" s="18"/>
      <c r="T26" s="18"/>
      <c r="U26" s="18"/>
      <c r="V26" s="18"/>
      <c r="W26" s="18"/>
    </row>
    <row r="27" spans="3:23" ht="16.5" x14ac:dyDescent="0.2">
      <c r="C27" s="4"/>
      <c r="D27" s="4"/>
      <c r="E27" s="17">
        <v>20</v>
      </c>
      <c r="F27" s="27">
        <f>IF(Enrolled=0,"n/a",DGET(data,"Ref_hr20",_xlnm.Criteria)*IF(Result_type="Aggregate Impact",Enrolled/1000,1))</f>
        <v>696.16883147999999</v>
      </c>
      <c r="G27" s="27">
        <f t="shared" si="0"/>
        <v>691.17855206249999</v>
      </c>
      <c r="H27" s="27">
        <f>IF(Enrolled=0,"n/a",DGET(data,"Pctile50_hr20",_xlnm.Criteria)*IF(Result_type="Aggregate Impact",Enrolled/1000,1))</f>
        <v>4.9902794175000009</v>
      </c>
      <c r="I27" s="27">
        <f>IF(Enrolled=0,"n/a",DGET(data,"Temp_hr20",_xlnm.Criteria))</f>
        <v>83.187579999999997</v>
      </c>
      <c r="J27" s="27">
        <f>IF(Enrolled=0,"n/a",DGET(data,"Pctile10_hr20",_xlnm.Criteria)*IF(Result_type="Aggregate Impact",Enrolled/1000,1))</f>
        <v>-0.263115078</v>
      </c>
      <c r="K27" s="27">
        <f>IF(Enrolled=0,"n/a",DGET(data,"Pctile30_hr20",_xlnm.Criteria)*IF(Result_type="Aggregate Impact",Enrolled/1000,1))</f>
        <v>2.8406336805000003</v>
      </c>
      <c r="L27" s="27">
        <f t="shared" si="1"/>
        <v>4.9902794175000009</v>
      </c>
      <c r="M27" s="27">
        <f>IF(Enrolled=0,"n/a",DGET(data,"Pctile70_hr20",_xlnm.Criteria)*IF(Result_type="Aggregate Impact",Enrolled/1000,1))</f>
        <v>7.139926463400001</v>
      </c>
      <c r="N27" s="27">
        <f>IF(Enrolled=0,"n/a",DGET(data,"Pctile90_hr20",_xlnm.Criteria)*IF(Result_type="Aggregate Impact",Enrolled/1000,1))</f>
        <v>10.2436752219</v>
      </c>
      <c r="S27" s="18"/>
      <c r="T27" s="18"/>
      <c r="U27" s="18"/>
      <c r="V27" s="18"/>
      <c r="W27" s="18"/>
    </row>
    <row r="28" spans="3:23" ht="16.5" x14ac:dyDescent="0.2">
      <c r="C28" s="4"/>
      <c r="D28" s="4"/>
      <c r="E28" s="17">
        <v>21</v>
      </c>
      <c r="F28" s="27">
        <f>IF(Enrolled=0,"n/a",DGET(data,"Ref_hr21",_xlnm.Criteria)*IF(Result_type="Aggregate Impact",Enrolled/1000,1))</f>
        <v>664.10667152999997</v>
      </c>
      <c r="G28" s="27">
        <f t="shared" si="0"/>
        <v>660.62260878749998</v>
      </c>
      <c r="H28" s="27">
        <f>IF(Enrolled=0,"n/a",DGET(data,"Pctile50_hr21",_xlnm.Criteria)*IF(Result_type="Aggregate Impact",Enrolled/1000,1))</f>
        <v>3.4840627424999999</v>
      </c>
      <c r="I28" s="27">
        <f>IF(Enrolled=0,"n/a",DGET(data,"Temp_hr21",_xlnm.Criteria))</f>
        <v>79.856800000000007</v>
      </c>
      <c r="J28" s="27">
        <f>IF(Enrolled=0,"n/a",DGET(data,"Pctile10_hr21",_xlnm.Criteria)*IF(Result_type="Aggregate Impact",Enrolled/1000,1))</f>
        <v>-1.7041158104999998</v>
      </c>
      <c r="K28" s="27">
        <f>IF(Enrolled=0,"n/a",DGET(data,"Pctile30_hr21",_xlnm.Criteria)*IF(Result_type="Aggregate Impact",Enrolled/1000,1))</f>
        <v>1.3611028587</v>
      </c>
      <c r="L28" s="27">
        <f t="shared" si="1"/>
        <v>3.4840627424999999</v>
      </c>
      <c r="M28" s="27">
        <f>IF(Enrolled=0,"n/a",DGET(data,"Pctile70_hr21",_xlnm.Criteria)*IF(Result_type="Aggregate Impact",Enrolled/1000,1))</f>
        <v>5.6070239352</v>
      </c>
      <c r="N28" s="27">
        <f>IF(Enrolled=0,"n/a",DGET(data,"Pctile90_hr21",_xlnm.Criteria)*IF(Result_type="Aggregate Impact",Enrolled/1000,1))</f>
        <v>8.6722412954999992</v>
      </c>
      <c r="S28" s="18"/>
      <c r="T28" s="18"/>
      <c r="U28" s="18"/>
      <c r="V28" s="18"/>
      <c r="W28" s="18"/>
    </row>
    <row r="29" spans="3:23" ht="16.5" x14ac:dyDescent="0.2">
      <c r="C29" s="4"/>
      <c r="D29" s="4"/>
      <c r="E29" s="17">
        <v>22</v>
      </c>
      <c r="F29" s="27">
        <f>IF(Enrolled=0,"n/a",DGET(data,"Ref_hr22",_xlnm.Criteria)*IF(Result_type="Aggregate Impact",Enrolled/1000,1))</f>
        <v>624.06362472000001</v>
      </c>
      <c r="G29" s="27">
        <f t="shared" si="0"/>
        <v>620.87562337739996</v>
      </c>
      <c r="H29" s="27">
        <f>IF(Enrolled=0,"n/a",DGET(data,"Pctile50_hr22",_xlnm.Criteria)*IF(Result_type="Aggregate Impact",Enrolled/1000,1))</f>
        <v>3.1880013426000002</v>
      </c>
      <c r="I29" s="27">
        <f>IF(Enrolled=0,"n/a",DGET(data,"Temp_hr22",_xlnm.Criteria))</f>
        <v>78.450509999999994</v>
      </c>
      <c r="J29" s="27">
        <f>IF(Enrolled=0,"n/a",DGET(data,"Pctile10_hr22",_xlnm.Criteria)*IF(Result_type="Aggregate Impact",Enrolled/1000,1))</f>
        <v>-1.9945842807</v>
      </c>
      <c r="K29" s="27">
        <f>IF(Enrolled=0,"n/a",DGET(data,"Pctile30_hr22",_xlnm.Criteria)*IF(Result_type="Aggregate Impact",Enrolled/1000,1))</f>
        <v>1.0673294160000002</v>
      </c>
      <c r="L29" s="27">
        <f t="shared" si="1"/>
        <v>3.1880013426000002</v>
      </c>
      <c r="M29" s="27">
        <f>IF(Enrolled=0,"n/a",DGET(data,"Pctile70_hr22",_xlnm.Criteria)*IF(Result_type="Aggregate Impact",Enrolled/1000,1))</f>
        <v>5.3086732692000007</v>
      </c>
      <c r="N29" s="27">
        <f>IF(Enrolled=0,"n/a",DGET(data,"Pctile90_hr22",_xlnm.Criteria)*IF(Result_type="Aggregate Impact",Enrolled/1000,1))</f>
        <v>8.3705869658999994</v>
      </c>
    </row>
    <row r="30" spans="3:23" ht="16.5" x14ac:dyDescent="0.2">
      <c r="C30" s="4"/>
      <c r="D30" s="4"/>
      <c r="E30" s="17">
        <v>23</v>
      </c>
      <c r="F30" s="27">
        <f>IF(Enrolled=0,"n/a",DGET(data,"Ref_hr23",_xlnm.Criteria)*IF(Result_type="Aggregate Impact",Enrolled/1000,1))</f>
        <v>573.38759787000004</v>
      </c>
      <c r="G30" s="27">
        <f t="shared" si="0"/>
        <v>570.41905455480003</v>
      </c>
      <c r="H30" s="27">
        <f>IF(Enrolled=0,"n/a",DGET(data,"Pctile50_hr23",_xlnm.Criteria)*IF(Result_type="Aggregate Impact",Enrolled/1000,1))</f>
        <v>2.9685433151999998</v>
      </c>
      <c r="I30" s="27">
        <f>IF(Enrolled=0,"n/a",DGET(data,"Temp_hr23",_xlnm.Criteria))</f>
        <v>77.106859999999998</v>
      </c>
      <c r="J30" s="27">
        <f>IF(Enrolled=0,"n/a",DGET(data,"Pctile10_hr23",_xlnm.Criteria)*IF(Result_type="Aggregate Impact",Enrolled/1000,1))</f>
        <v>-2.2195187457000003</v>
      </c>
      <c r="K30" s="27">
        <f>IF(Enrolled=0,"n/a",DGET(data,"Pctile30_hr23",_xlnm.Criteria)*IF(Result_type="Aggregate Impact",Enrolled/1000,1))</f>
        <v>0.84563055180000002</v>
      </c>
      <c r="L30" s="27">
        <f t="shared" si="1"/>
        <v>2.9685433151999998</v>
      </c>
      <c r="M30" s="27">
        <f>IF(Enrolled=0,"n/a",DGET(data,"Pctile70_hr23",_xlnm.Criteria)*IF(Result_type="Aggregate Impact",Enrolled/1000,1))</f>
        <v>5.0914560786000003</v>
      </c>
      <c r="N30" s="27">
        <f>IF(Enrolled=0,"n/a",DGET(data,"Pctile90_hr23",_xlnm.Criteria)*IF(Result_type="Aggregate Impact",Enrolled/1000,1))</f>
        <v>8.1566053760999999</v>
      </c>
    </row>
    <row r="31" spans="3:23" ht="17.25" thickBot="1" x14ac:dyDescent="0.25">
      <c r="C31" s="4"/>
      <c r="D31" s="4"/>
      <c r="E31" s="17">
        <v>24</v>
      </c>
      <c r="F31" s="27">
        <f>IF(Enrolled=0,"n/a",DGET(data,"Ref_hr24",_xlnm.Criteria)*IF(Result_type="Aggregate Impact",Enrolled/1000,1))</f>
        <v>531.54258843000002</v>
      </c>
      <c r="G31" s="27">
        <f t="shared" si="0"/>
        <v>530.16970285349998</v>
      </c>
      <c r="H31" s="27">
        <f>IF(Enrolled=0,"n/a",DGET(data,"Pctile50_hr24",_xlnm.Criteria)*IF(Result_type="Aggregate Impact",Enrolled/1000,1))</f>
        <v>1.3728855765000001</v>
      </c>
      <c r="I31" s="27">
        <f>IF(Enrolled=0,"n/a",DGET(data,"Temp_hr24",_xlnm.Criteria))</f>
        <v>75.692679999999996</v>
      </c>
      <c r="J31" s="27">
        <f>IF(Enrolled=0,"n/a",DGET(data,"Pctile10_hr24",_xlnm.Criteria)*IF(Result_type="Aggregate Impact",Enrolled/1000,1))</f>
        <v>-3.6529749786000001</v>
      </c>
      <c r="K31" s="27">
        <f>IF(Enrolled=0,"n/a",DGET(data,"Pctile30_hr24",_xlnm.Criteria)*IF(Result_type="Aggregate Impact",Enrolled/1000,1))</f>
        <v>-0.68365548570000001</v>
      </c>
      <c r="L31" s="27">
        <f t="shared" si="1"/>
        <v>1.3728855765000001</v>
      </c>
      <c r="M31" s="27">
        <f>IF(Enrolled=0,"n/a",DGET(data,"Pctile70_hr24",_xlnm.Criteria)*IF(Result_type="Aggregate Impact",Enrolled/1000,1))</f>
        <v>3.4294279475999998</v>
      </c>
      <c r="N31" s="27">
        <f>IF(Enrolled=0,"n/a",DGET(data,"Pctile90_hr24",_xlnm.Criteria)*IF(Result_type="Aggregate Impact",Enrolled/1000,1))</f>
        <v>6.3987474405000002</v>
      </c>
    </row>
    <row r="32" spans="3:23" ht="49.5" customHeight="1" thickBot="1" x14ac:dyDescent="0.35">
      <c r="C32" s="4"/>
      <c r="D32" s="4"/>
      <c r="E32" s="39"/>
      <c r="F32" s="67" t="str">
        <f>"Estimated Reference
Energy Use
("&amp;IF(Result_type="Aggregate Impact","MWh)","kWh)")</f>
        <v>Estimated Reference
Energy Use
(MWh)</v>
      </c>
      <c r="G32" s="67" t="str">
        <f>"Observed 
Energy Use ("&amp;IF(Result_type="Aggregate Impact","MWh)","kWh)")</f>
        <v>Observed 
Energy Use (MWh)</v>
      </c>
      <c r="H32" s="67" t="str">
        <f>"Estimated 
Change in Energy Use ("&amp;IF(Result_type="Aggregate Impact","MWh)","kWh)")</f>
        <v>Estimated 
Change in Energy Use (MWh)</v>
      </c>
      <c r="I32" s="69" t="s">
        <v>161</v>
      </c>
      <c r="J32" s="40" t="str">
        <f>"Uncertainty Adjusted Impact ("&amp;IF(Result_type="Aggregate Impact","MWh/hour) - Percentiles","kWh/hour) - Percentiles")</f>
        <v>Uncertainty Adjusted Impact (MWh/hour) - Percentiles</v>
      </c>
      <c r="K32" s="40"/>
      <c r="L32" s="40"/>
      <c r="M32" s="40"/>
      <c r="N32" s="41"/>
      <c r="O32" s="65" t="s">
        <v>175</v>
      </c>
    </row>
    <row r="33" spans="1:15" ht="17.25" thickBot="1" x14ac:dyDescent="0.35">
      <c r="C33" s="4"/>
      <c r="D33" s="4"/>
      <c r="E33" s="42" t="s">
        <v>164</v>
      </c>
      <c r="F33" s="68"/>
      <c r="G33" s="68"/>
      <c r="H33" s="68"/>
      <c r="I33" s="68"/>
      <c r="J33" s="43" t="s">
        <v>8</v>
      </c>
      <c r="K33" s="43" t="s">
        <v>9</v>
      </c>
      <c r="L33" s="43" t="s">
        <v>10</v>
      </c>
      <c r="M33" s="43" t="s">
        <v>11</v>
      </c>
      <c r="N33" s="44" t="s">
        <v>12</v>
      </c>
      <c r="O33" s="66"/>
    </row>
    <row r="34" spans="1:15" ht="17.25" thickBot="1" x14ac:dyDescent="0.35">
      <c r="C34" s="4"/>
      <c r="D34" s="4"/>
      <c r="E34" s="9" t="s">
        <v>13</v>
      </c>
      <c r="F34" s="83">
        <f>IF(Enrolled=0,"n/a",SUM(F8:F31))</f>
        <v>16536.264589679999</v>
      </c>
      <c r="G34" s="85">
        <f>IF(Enrolled=0,"n/a",SUM(G8:G31))</f>
        <v>16336.875586974902</v>
      </c>
      <c r="H34" s="87">
        <f>IF(Enrolled=0,"n/a",SUM(H8:H31))</f>
        <v>199.38900270510001</v>
      </c>
      <c r="I34" s="87">
        <f>IF(Enrolled=0,"n/a",SUM(Lookups!C11:C34))</f>
        <v>171.06016</v>
      </c>
      <c r="J34" s="87">
        <f>IF(Enrolled=0,"n/a",Lookups!D40)</f>
        <v>76.262442066412561</v>
      </c>
      <c r="K34" s="87">
        <f>IF(Enrolled=0,"n/a",Lookups!E40)</f>
        <v>149.00661212258208</v>
      </c>
      <c r="L34" s="87">
        <f>IF(Enrolled=0,"n/a",Lookups!F40)</f>
        <v>199.38900270510001</v>
      </c>
      <c r="M34" s="87">
        <f>IF(Enrolled=0,"n/a",Lookups!G40)</f>
        <v>249.77139328761791</v>
      </c>
      <c r="N34" s="88">
        <f>IF(Enrolled=0,"n/a",Lookups!H40)</f>
        <v>322.51556334378745</v>
      </c>
      <c r="O34" s="36">
        <f>IF(Enrolled=0,"n/a",H34/F34)</f>
        <v>1.2057680960761555E-2</v>
      </c>
    </row>
    <row r="35" spans="1:15" ht="17.25" thickBot="1" x14ac:dyDescent="0.35">
      <c r="C35" s="4"/>
      <c r="D35" s="4"/>
      <c r="E35" s="9" t="s">
        <v>178</v>
      </c>
      <c r="F35" s="84">
        <f>IF(Enrolled=0,"n/a",AVERAGE(F19:F25))</f>
        <v>869.79191087142863</v>
      </c>
      <c r="G35" s="86">
        <f>IF(Enrolled=0,"n/a",AVERAGE(G19:G25))</f>
        <v>850.73591438014284</v>
      </c>
      <c r="H35" s="87">
        <f>IF(Enrolled=0,"n/a",AVERAGE(H19:H25))</f>
        <v>19.055996491285715</v>
      </c>
      <c r="I35" s="86">
        <f>IF(Enrolled=0,"n/a",Lookups!C35)</f>
        <v>16.632064285714286</v>
      </c>
      <c r="J35" s="87">
        <f>IF(Enrolled=0,"n/a",Lookups!D41)</f>
        <v>10.854734012018559</v>
      </c>
      <c r="K35" s="87">
        <f>IF(Enrolled=0,"n/a",Lookups!E41)</f>
        <v>15.700106362000675</v>
      </c>
      <c r="L35" s="87">
        <f>IF(Enrolled=0,"n/a",Lookups!F41)</f>
        <v>19.055996491285715</v>
      </c>
      <c r="M35" s="87">
        <f>IF(Enrolled=0,"n/a",Lookups!G41)</f>
        <v>22.411886620570755</v>
      </c>
      <c r="N35" s="88">
        <f>IF(Enrolled=0,"n/a",Lookups!H41)</f>
        <v>27.257258970552869</v>
      </c>
      <c r="O35" s="36">
        <f>IF(H35="n/a","n/a",H35/F35)</f>
        <v>2.190868442567356E-2</v>
      </c>
    </row>
    <row r="37" spans="1:15" ht="15" x14ac:dyDescent="0.25">
      <c r="A37" s="58" t="s">
        <v>234</v>
      </c>
      <c r="B37" s="59"/>
      <c r="E37" s="10"/>
      <c r="F37" s="18"/>
      <c r="G37" s="29"/>
      <c r="H37" s="30"/>
      <c r="I37" s="18"/>
    </row>
    <row r="38" spans="1:15" ht="15" x14ac:dyDescent="0.25">
      <c r="E38" s="10"/>
      <c r="F38" s="18"/>
      <c r="G38" s="29"/>
      <c r="H38" s="30"/>
      <c r="I38" s="19"/>
      <c r="J38" s="18"/>
      <c r="K38" s="18"/>
      <c r="L38" s="18"/>
      <c r="M38" s="18"/>
      <c r="N38" s="18"/>
    </row>
    <row r="39" spans="1:15" x14ac:dyDescent="0.2">
      <c r="E39" s="10"/>
      <c r="F39" s="18"/>
      <c r="G39" s="18"/>
      <c r="H39" s="19"/>
      <c r="I39" s="18"/>
    </row>
    <row r="41" spans="1:15" x14ac:dyDescent="0.2">
      <c r="E41" s="10"/>
      <c r="F41" s="18"/>
      <c r="G41" s="18"/>
      <c r="H41" s="18"/>
      <c r="I41" s="19"/>
    </row>
  </sheetData>
  <mergeCells count="19">
    <mergeCell ref="I4:I7"/>
    <mergeCell ref="B9:B10"/>
    <mergeCell ref="A9:A10"/>
    <mergeCell ref="E4:E7"/>
    <mergeCell ref="F4:F7"/>
    <mergeCell ref="G4:G7"/>
    <mergeCell ref="A1:B1"/>
    <mergeCell ref="O32:O33"/>
    <mergeCell ref="F32:F33"/>
    <mergeCell ref="G32:G33"/>
    <mergeCell ref="H32:H33"/>
    <mergeCell ref="I32:I33"/>
    <mergeCell ref="H4:H7"/>
    <mergeCell ref="N6:N7"/>
    <mergeCell ref="J4:N5"/>
    <mergeCell ref="J6:J7"/>
    <mergeCell ref="K6:K7"/>
    <mergeCell ref="L6:L7"/>
    <mergeCell ref="M6:M7"/>
  </mergeCells>
  <phoneticPr fontId="2" type="noConversion"/>
  <conditionalFormatting sqref="A1:B1">
    <cfRule type="expression" dxfId="3" priority="1">
      <formula>confidential=1</formula>
    </cfRule>
  </conditionalFormatting>
  <dataValidations disablePrompts="1" count="4">
    <dataValidation type="list" allowBlank="1" showInputMessage="1" showErrorMessage="1" sqref="B7">
      <formula1>Result_type_list</formula1>
    </dataValidation>
    <dataValidation type="list" allowBlank="1" showInputMessage="1" showErrorMessage="1" sqref="B11">
      <formula1>date_list</formula1>
    </dataValidation>
    <dataValidation type="list" allowBlank="1" showInputMessage="1" showErrorMessage="1" sqref="B9">
      <formula1>category_list</formula1>
    </dataValidation>
    <dataValidation type="list" allowBlank="1" showInputMessage="1" showErrorMessage="1" sqref="B8">
      <formula1>size_list</formula1>
    </dataValidation>
  </dataValidations>
  <pageMargins left="0.75" right="0.75" top="1" bottom="1" header="0.5" footer="0.5"/>
  <pageSetup scale="54" orientation="landscape" r:id="rId1"/>
  <headerFooter alignWithMargins="0"/>
  <ignoredErrors>
    <ignoredError sqref="O35" formula="1"/>
  </ignoredError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0BB2597C-D50B-4831-B244-51DD25FCFE87}">
            <xm:f>Lookups!$D$8=1</xm:f>
            <x14:dxf>
              <fill>
                <patternFill>
                  <bgColor theme="1"/>
                </patternFill>
              </fill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</border>
            </x14:dxf>
          </x14:cfRule>
          <xm:sqref>F8:N31 F34:O35 G2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workbookViewId="0">
      <selection activeCell="D8" sqref="D8"/>
    </sheetView>
  </sheetViews>
  <sheetFormatPr defaultRowHeight="12.75" x14ac:dyDescent="0.2"/>
  <cols>
    <col min="1" max="1" width="16.85546875" customWidth="1"/>
    <col min="2" max="2" width="9.7109375" bestFit="1" customWidth="1"/>
    <col min="3" max="3" width="16.140625" bestFit="1" customWidth="1"/>
    <col min="4" max="4" width="17.140625" bestFit="1" customWidth="1"/>
    <col min="5" max="5" width="9.5703125" bestFit="1" customWidth="1"/>
    <col min="6" max="6" width="8.85546875" bestFit="1" customWidth="1"/>
    <col min="7" max="7" width="11.28515625" bestFit="1" customWidth="1"/>
    <col min="8" max="8" width="10.85546875" bestFit="1" customWidth="1"/>
    <col min="10" max="10" width="25.5703125" bestFit="1" customWidth="1"/>
    <col min="11" max="11" width="31" bestFit="1" customWidth="1"/>
    <col min="13" max="13" width="34.7109375" bestFit="1" customWidth="1"/>
  </cols>
  <sheetData>
    <row r="1" spans="1:13" x14ac:dyDescent="0.2">
      <c r="G1" s="1"/>
      <c r="H1" s="1"/>
    </row>
    <row r="3" spans="1:13" ht="15" x14ac:dyDescent="0.25">
      <c r="A3" s="12"/>
      <c r="C3" s="11" t="s">
        <v>182</v>
      </c>
      <c r="D3" s="11" t="s">
        <v>180</v>
      </c>
      <c r="E3" s="11" t="s">
        <v>183</v>
      </c>
      <c r="J3" s="2" t="s">
        <v>172</v>
      </c>
      <c r="K3" s="7" t="s">
        <v>182</v>
      </c>
      <c r="L3" s="7" t="s">
        <v>180</v>
      </c>
      <c r="M3" s="7" t="s">
        <v>183</v>
      </c>
    </row>
    <row r="4" spans="1:13" x14ac:dyDescent="0.2">
      <c r="A4" s="14"/>
      <c r="C4" s="4" t="str">
        <f>size</f>
        <v>All</v>
      </c>
      <c r="D4" s="37" t="str">
        <f>date</f>
        <v>Average Weekday Event</v>
      </c>
      <c r="E4" t="str">
        <f>category</f>
        <v>All</v>
      </c>
      <c r="J4" t="s">
        <v>0</v>
      </c>
      <c r="K4" t="s">
        <v>181</v>
      </c>
      <c r="L4" s="37">
        <v>42978</v>
      </c>
      <c r="M4" t="s">
        <v>181</v>
      </c>
    </row>
    <row r="5" spans="1:13" ht="13.5" x14ac:dyDescent="0.25">
      <c r="A5" s="12"/>
      <c r="B5" s="12"/>
      <c r="C5" s="12"/>
      <c r="D5" s="12"/>
      <c r="E5" s="12"/>
      <c r="F5" s="12"/>
      <c r="G5" s="13"/>
      <c r="H5" s="13"/>
      <c r="J5" t="s">
        <v>173</v>
      </c>
      <c r="K5" s="20" t="s">
        <v>208</v>
      </c>
      <c r="L5" s="37">
        <v>42979</v>
      </c>
      <c r="M5" s="20" t="s">
        <v>214</v>
      </c>
    </row>
    <row r="6" spans="1:13" x14ac:dyDescent="0.2">
      <c r="A6" s="14"/>
      <c r="B6" s="14"/>
      <c r="C6" s="28" t="s">
        <v>167</v>
      </c>
      <c r="D6" s="57">
        <f>DGET(data,"Enrolled",_xlnm.Criteria)</f>
        <v>13089</v>
      </c>
      <c r="F6" s="15"/>
      <c r="G6" s="15"/>
      <c r="H6" s="15"/>
      <c r="K6" s="20" t="s">
        <v>209</v>
      </c>
      <c r="L6" s="37">
        <v>42980</v>
      </c>
      <c r="M6" s="20" t="s">
        <v>220</v>
      </c>
    </row>
    <row r="7" spans="1:13" ht="13.5" x14ac:dyDescent="0.25">
      <c r="A7" s="12"/>
      <c r="C7" s="20" t="s">
        <v>163</v>
      </c>
      <c r="D7">
        <v>0</v>
      </c>
      <c r="L7" s="20" t="s">
        <v>235</v>
      </c>
      <c r="M7" t="s">
        <v>221</v>
      </c>
    </row>
    <row r="8" spans="1:13" ht="13.5" x14ac:dyDescent="0.25">
      <c r="A8" s="13"/>
      <c r="C8" s="20" t="s">
        <v>174</v>
      </c>
      <c r="D8" s="57">
        <f>DGET(data,"confidential",_xlnm.Criteria)</f>
        <v>0</v>
      </c>
      <c r="L8" s="20"/>
      <c r="M8" t="s">
        <v>222</v>
      </c>
    </row>
    <row r="9" spans="1:13" x14ac:dyDescent="0.2">
      <c r="L9" s="20"/>
      <c r="M9" t="s">
        <v>223</v>
      </c>
    </row>
    <row r="10" spans="1:13" x14ac:dyDescent="0.2">
      <c r="C10" s="25" t="s">
        <v>162</v>
      </c>
      <c r="L10" s="20"/>
      <c r="M10" t="s">
        <v>224</v>
      </c>
    </row>
    <row r="11" spans="1:13" x14ac:dyDescent="0.2">
      <c r="B11">
        <v>1</v>
      </c>
      <c r="C11" s="26">
        <f>MAX(0,Table!I8-75)</f>
        <v>0</v>
      </c>
      <c r="E11" s="20"/>
      <c r="L11" s="20"/>
      <c r="M11" t="s">
        <v>225</v>
      </c>
    </row>
    <row r="12" spans="1:13" x14ac:dyDescent="0.2">
      <c r="B12">
        <f>B11+1</f>
        <v>2</v>
      </c>
      <c r="C12" s="26">
        <f>MAX(0,Table!I9-75)</f>
        <v>0</v>
      </c>
      <c r="E12" s="20"/>
      <c r="L12" s="20"/>
      <c r="M12" t="s">
        <v>226</v>
      </c>
    </row>
    <row r="13" spans="1:13" x14ac:dyDescent="0.2">
      <c r="B13">
        <f t="shared" ref="B13:B34" si="0">B12+1</f>
        <v>3</v>
      </c>
      <c r="C13" s="26">
        <f>MAX(0,Table!I10-75)</f>
        <v>0</v>
      </c>
      <c r="E13" s="20"/>
      <c r="L13" s="20"/>
      <c r="M13" t="s">
        <v>218</v>
      </c>
    </row>
    <row r="14" spans="1:13" x14ac:dyDescent="0.2">
      <c r="B14">
        <f t="shared" si="0"/>
        <v>4</v>
      </c>
      <c r="C14" s="26">
        <f>MAX(0,Table!I11-75)</f>
        <v>0</v>
      </c>
      <c r="E14" s="20"/>
      <c r="L14" s="20"/>
      <c r="M14" t="s">
        <v>217</v>
      </c>
    </row>
    <row r="15" spans="1:13" x14ac:dyDescent="0.2">
      <c r="B15">
        <f t="shared" si="0"/>
        <v>5</v>
      </c>
      <c r="C15" s="26">
        <f>MAX(0,Table!I12-75)</f>
        <v>0</v>
      </c>
      <c r="E15" s="20"/>
      <c r="K15" s="20"/>
      <c r="L15" s="20"/>
      <c r="M15" t="s">
        <v>219</v>
      </c>
    </row>
    <row r="16" spans="1:13" x14ac:dyDescent="0.2">
      <c r="B16">
        <f t="shared" si="0"/>
        <v>6</v>
      </c>
      <c r="C16" s="26">
        <f>MAX(0,Table!I13-75)</f>
        <v>0</v>
      </c>
      <c r="E16" s="20"/>
      <c r="M16" t="s">
        <v>227</v>
      </c>
    </row>
    <row r="17" spans="1:13" x14ac:dyDescent="0.2">
      <c r="B17">
        <f t="shared" si="0"/>
        <v>7</v>
      </c>
      <c r="C17" s="26">
        <f>MAX(0,Table!I14-75)</f>
        <v>0</v>
      </c>
      <c r="E17" s="20"/>
      <c r="K17" s="20"/>
      <c r="M17" t="s">
        <v>216</v>
      </c>
    </row>
    <row r="18" spans="1:13" x14ac:dyDescent="0.2">
      <c r="B18">
        <f t="shared" si="0"/>
        <v>8</v>
      </c>
      <c r="C18" s="26">
        <f>MAX(0,Table!I15-75)</f>
        <v>0</v>
      </c>
      <c r="E18" s="20"/>
      <c r="K18" s="20"/>
      <c r="M18" t="s">
        <v>215</v>
      </c>
    </row>
    <row r="19" spans="1:13" x14ac:dyDescent="0.2">
      <c r="B19">
        <f t="shared" si="0"/>
        <v>9</v>
      </c>
      <c r="C19" s="26">
        <f>MAX(0,Table!I16-75)</f>
        <v>1.8991599999999949</v>
      </c>
      <c r="E19" s="20"/>
      <c r="M19" t="s">
        <v>232</v>
      </c>
    </row>
    <row r="20" spans="1:13" x14ac:dyDescent="0.2">
      <c r="B20">
        <f t="shared" si="0"/>
        <v>10</v>
      </c>
      <c r="C20" s="26">
        <f>MAX(0,Table!I17-75)</f>
        <v>8.1231999999999971</v>
      </c>
      <c r="E20" s="20"/>
      <c r="M20" t="s">
        <v>229</v>
      </c>
    </row>
    <row r="21" spans="1:13" x14ac:dyDescent="0.2">
      <c r="B21">
        <f t="shared" si="0"/>
        <v>11</v>
      </c>
      <c r="C21" s="26">
        <f>MAX(0,Table!I18-75)</f>
        <v>13.244159999999994</v>
      </c>
      <c r="E21" s="20"/>
      <c r="M21" t="s">
        <v>230</v>
      </c>
    </row>
    <row r="22" spans="1:13" x14ac:dyDescent="0.2">
      <c r="B22">
        <f t="shared" si="0"/>
        <v>12</v>
      </c>
      <c r="C22" s="26">
        <f>MAX(0,Table!I19-75)</f>
        <v>16.877669999999995</v>
      </c>
      <c r="E22" s="20"/>
      <c r="M22" t="s">
        <v>231</v>
      </c>
    </row>
    <row r="23" spans="1:13" x14ac:dyDescent="0.2">
      <c r="B23">
        <f t="shared" si="0"/>
        <v>13</v>
      </c>
      <c r="C23" s="26">
        <f>MAX(0,Table!I20-75)</f>
        <v>18.656409999999994</v>
      </c>
    </row>
    <row r="24" spans="1:13" x14ac:dyDescent="0.2">
      <c r="B24">
        <f t="shared" si="0"/>
        <v>14</v>
      </c>
      <c r="C24" s="26">
        <f>MAX(0,Table!I21-75)</f>
        <v>18.044719999999998</v>
      </c>
      <c r="F24" s="5"/>
    </row>
    <row r="25" spans="1:13" x14ac:dyDescent="0.2">
      <c r="B25">
        <f t="shared" si="0"/>
        <v>15</v>
      </c>
      <c r="C25" s="26">
        <f>MAX(0,Table!I22-75)</f>
        <v>17.554180000000002</v>
      </c>
    </row>
    <row r="26" spans="1:13" x14ac:dyDescent="0.2">
      <c r="B26">
        <f t="shared" si="0"/>
        <v>16</v>
      </c>
      <c r="C26" s="26">
        <f>MAX(0,Table!I23-75)</f>
        <v>15.929349999999999</v>
      </c>
    </row>
    <row r="27" spans="1:13" x14ac:dyDescent="0.2">
      <c r="B27">
        <f t="shared" si="0"/>
        <v>17</v>
      </c>
      <c r="C27" s="26">
        <f>MAX(0,Table!I24-75)</f>
        <v>15.409739999999999</v>
      </c>
    </row>
    <row r="28" spans="1:13" x14ac:dyDescent="0.2">
      <c r="A28" s="5"/>
      <c r="B28">
        <f t="shared" si="0"/>
        <v>18</v>
      </c>
      <c r="C28" s="26">
        <f>MAX(0,Table!I25-75)</f>
        <v>13.952380000000005</v>
      </c>
      <c r="D28" s="5"/>
    </row>
    <row r="29" spans="1:13" x14ac:dyDescent="0.2">
      <c r="A29" s="5"/>
      <c r="B29">
        <f t="shared" si="0"/>
        <v>19</v>
      </c>
      <c r="C29" s="26">
        <f>MAX(0,Table!I26-75)</f>
        <v>12.074759999999998</v>
      </c>
      <c r="D29" s="5"/>
    </row>
    <row r="30" spans="1:13" x14ac:dyDescent="0.2">
      <c r="A30" s="5"/>
      <c r="B30">
        <f t="shared" si="0"/>
        <v>20</v>
      </c>
      <c r="C30" s="26">
        <f>MAX(0,Table!I27-75)</f>
        <v>8.187579999999997</v>
      </c>
      <c r="D30" s="5"/>
    </row>
    <row r="31" spans="1:13" x14ac:dyDescent="0.2">
      <c r="B31">
        <f t="shared" si="0"/>
        <v>21</v>
      </c>
      <c r="C31" s="26">
        <f>MAX(0,Table!I28-75)</f>
        <v>4.8568000000000069</v>
      </c>
      <c r="D31" s="20"/>
      <c r="G31" s="20"/>
      <c r="H31" s="20"/>
      <c r="I31" s="20"/>
      <c r="J31" s="20"/>
      <c r="K31" s="20"/>
    </row>
    <row r="32" spans="1:13" x14ac:dyDescent="0.2">
      <c r="B32">
        <f t="shared" si="0"/>
        <v>22</v>
      </c>
      <c r="C32" s="26">
        <f>MAX(0,Table!I29-75)</f>
        <v>3.4505099999999942</v>
      </c>
      <c r="D32" s="5"/>
      <c r="G32" s="5"/>
      <c r="H32" s="5"/>
      <c r="I32" s="5"/>
      <c r="J32" s="5"/>
      <c r="K32" s="5"/>
    </row>
    <row r="33" spans="2:11" x14ac:dyDescent="0.2">
      <c r="B33">
        <f t="shared" si="0"/>
        <v>23</v>
      </c>
      <c r="C33" s="26">
        <f>MAX(0,Table!I30-75)</f>
        <v>2.1068599999999975</v>
      </c>
      <c r="D33" s="5"/>
      <c r="G33" s="5"/>
      <c r="H33" s="5"/>
      <c r="I33" s="5"/>
      <c r="J33" s="5"/>
      <c r="K33" s="5"/>
    </row>
    <row r="34" spans="2:11" x14ac:dyDescent="0.2">
      <c r="B34">
        <f t="shared" si="0"/>
        <v>24</v>
      </c>
      <c r="C34" s="26">
        <f>MAX(0,Table!I31-75)</f>
        <v>0.69267999999999574</v>
      </c>
      <c r="D34" s="5"/>
      <c r="G34" s="5"/>
      <c r="H34" s="5"/>
      <c r="I34" s="5"/>
      <c r="J34" s="5"/>
      <c r="K34" s="5"/>
    </row>
    <row r="35" spans="2:11" x14ac:dyDescent="0.2">
      <c r="B35" s="20" t="s">
        <v>165</v>
      </c>
      <c r="C35" s="26">
        <f>AVERAGE(C22:C28)</f>
        <v>16.632064285714286</v>
      </c>
      <c r="D35" s="5"/>
      <c r="E35" s="5"/>
      <c r="F35" s="5"/>
      <c r="G35" s="5"/>
      <c r="H35" s="5"/>
      <c r="I35" s="5"/>
      <c r="J35" s="5"/>
      <c r="K35" s="5"/>
    </row>
    <row r="36" spans="2:11" x14ac:dyDescent="0.2">
      <c r="D36" s="5"/>
      <c r="E36" s="5"/>
      <c r="F36" s="5"/>
      <c r="G36" s="5"/>
      <c r="H36" s="5"/>
      <c r="I36" s="5"/>
      <c r="J36" s="5"/>
      <c r="K36" s="5"/>
    </row>
    <row r="37" spans="2:11" x14ac:dyDescent="0.2">
      <c r="D37" s="5"/>
      <c r="E37" s="5"/>
      <c r="G37" s="5"/>
      <c r="H37" s="5"/>
      <c r="I37" s="5"/>
      <c r="J37" s="5"/>
      <c r="K37" s="5"/>
    </row>
    <row r="38" spans="2:11" x14ac:dyDescent="0.2">
      <c r="D38" s="5"/>
      <c r="E38" s="5"/>
      <c r="F38" s="5"/>
      <c r="G38" s="5"/>
      <c r="H38" s="5"/>
      <c r="I38" s="5"/>
      <c r="J38" s="5"/>
      <c r="K38" s="5"/>
    </row>
    <row r="39" spans="2:11" x14ac:dyDescent="0.2">
      <c r="B39" s="31" t="s">
        <v>169</v>
      </c>
      <c r="C39" t="s">
        <v>170</v>
      </c>
      <c r="D39" t="s">
        <v>2</v>
      </c>
      <c r="E39" s="5" t="s">
        <v>3</v>
      </c>
      <c r="F39" s="5" t="s">
        <v>4</v>
      </c>
      <c r="G39" s="5" t="s">
        <v>5</v>
      </c>
      <c r="H39" s="5" t="s">
        <v>6</v>
      </c>
      <c r="I39" s="5"/>
      <c r="J39" s="5"/>
      <c r="K39" s="5"/>
    </row>
    <row r="40" spans="2:11" x14ac:dyDescent="0.2">
      <c r="B40" s="32">
        <f>IF(Enrolled=0,"n/a",DGET(data,"stderrallday",_xlnm.Criteria)*IF(Result_type="Aggregate Impact",Enrolled/1000,1))</f>
        <v>96.076165758000002</v>
      </c>
      <c r="C40" t="s">
        <v>171</v>
      </c>
      <c r="D40" s="26">
        <f>NORMINV(0.1,Table!$H34,Lookups!$B40)</f>
        <v>76.262442066412561</v>
      </c>
      <c r="E40" s="26">
        <f>NORMINV(0.3,Table!$H34,Lookups!$B40)</f>
        <v>149.00661212258208</v>
      </c>
      <c r="F40" s="26">
        <f>NORMINV(0.5,Table!$H34,Lookups!$B40)</f>
        <v>199.38900270510001</v>
      </c>
      <c r="G40" s="26">
        <f>NORMINV(0.7,Table!$H34,Lookups!$B40)</f>
        <v>249.77139328761791</v>
      </c>
      <c r="H40" s="26">
        <f>NORMINV(0.9,Table!$H34,Lookups!$B40)</f>
        <v>322.51556334378745</v>
      </c>
      <c r="I40" s="5"/>
      <c r="J40" s="5"/>
      <c r="K40" s="5"/>
    </row>
    <row r="41" spans="2:11" x14ac:dyDescent="0.2">
      <c r="B41" s="32">
        <f>IF(Enrolled=0,"n/a",DGET(data,"stderrevent",_xlnm.Criteria)*IF(Result_type="Aggregate Impact",Enrolled/1000,1))</f>
        <v>6.3994791156000002</v>
      </c>
      <c r="C41" t="s">
        <v>177</v>
      </c>
      <c r="D41" s="26">
        <f>NORMINV(0.1,Table!$H35,Lookups!$B41)</f>
        <v>10.854734012018559</v>
      </c>
      <c r="E41" s="26">
        <f>NORMINV(0.3,Table!$H35,Lookups!$B41)</f>
        <v>15.700106362000675</v>
      </c>
      <c r="F41" s="26">
        <f>NORMINV(0.5,Table!$H35,Lookups!$B41)</f>
        <v>19.055996491285715</v>
      </c>
      <c r="G41" s="26">
        <f>NORMINV(0.7,Table!$H35,Lookups!$B41)</f>
        <v>22.411886620570755</v>
      </c>
      <c r="H41" s="26">
        <f>NORMINV(0.9,Table!$H35,Lookups!$B41)</f>
        <v>27.257258970552869</v>
      </c>
      <c r="I41" s="5"/>
      <c r="J41" s="5"/>
      <c r="K41" s="5"/>
    </row>
    <row r="42" spans="2:11" x14ac:dyDescent="0.2">
      <c r="B42" s="32"/>
      <c r="D42" s="26"/>
      <c r="E42" s="26"/>
      <c r="F42" s="26"/>
      <c r="G42" s="26"/>
      <c r="H42" s="26"/>
      <c r="I42" s="5"/>
      <c r="J42" s="5"/>
      <c r="K42" s="5"/>
    </row>
    <row r="43" spans="2:11" x14ac:dyDescent="0.2">
      <c r="D43" s="5"/>
      <c r="E43" s="5"/>
      <c r="F43" s="5"/>
      <c r="G43" s="5"/>
      <c r="H43" s="5"/>
      <c r="I43" s="5"/>
      <c r="J43" s="5"/>
      <c r="K43" s="5"/>
    </row>
    <row r="44" spans="2:11" x14ac:dyDescent="0.2">
      <c r="D44" s="5"/>
      <c r="E44" s="5"/>
      <c r="F44" s="5"/>
      <c r="G44" s="5"/>
      <c r="H44" s="5"/>
      <c r="I44" s="5"/>
      <c r="J44" s="5"/>
      <c r="K44" s="5"/>
    </row>
    <row r="45" spans="2:11" x14ac:dyDescent="0.2">
      <c r="D45" s="5"/>
      <c r="E45" s="5"/>
      <c r="F45" s="5"/>
      <c r="G45" s="5"/>
      <c r="H45" s="5"/>
      <c r="I45" s="5"/>
      <c r="J45" s="5"/>
      <c r="K45" s="5"/>
    </row>
    <row r="46" spans="2:11" x14ac:dyDescent="0.2">
      <c r="D46" s="5"/>
      <c r="E46" s="5"/>
      <c r="F46" s="5"/>
      <c r="G46" s="5"/>
      <c r="H46" s="5"/>
      <c r="I46" s="5"/>
      <c r="J46" s="5"/>
      <c r="K46" s="5"/>
    </row>
    <row r="47" spans="2:11" x14ac:dyDescent="0.2">
      <c r="D47" s="5"/>
      <c r="E47" s="5"/>
      <c r="F47" s="5"/>
      <c r="G47" s="5"/>
      <c r="H47" s="5"/>
      <c r="I47" s="5"/>
      <c r="J47" s="5"/>
      <c r="K47" s="5"/>
    </row>
    <row r="48" spans="2:11" x14ac:dyDescent="0.2">
      <c r="D48" s="5"/>
      <c r="E48" s="5"/>
      <c r="F48" s="5"/>
      <c r="G48" s="5"/>
      <c r="H48" s="5"/>
      <c r="I48" s="5"/>
      <c r="J48" s="5"/>
      <c r="K48" s="5"/>
    </row>
    <row r="49" spans="4:11" x14ac:dyDescent="0.2">
      <c r="D49" s="5"/>
      <c r="E49" s="5"/>
      <c r="F49" s="5"/>
      <c r="G49" s="5"/>
      <c r="H49" s="5"/>
      <c r="I49" s="5"/>
      <c r="J49" s="5"/>
      <c r="K49" s="5"/>
    </row>
    <row r="50" spans="4:11" x14ac:dyDescent="0.2">
      <c r="D50" s="5"/>
      <c r="E50" s="5"/>
      <c r="F50" s="5"/>
      <c r="G50" s="5"/>
      <c r="H50" s="5"/>
      <c r="I50" s="5"/>
      <c r="J50" s="5"/>
      <c r="K50" s="5"/>
    </row>
    <row r="51" spans="4:11" x14ac:dyDescent="0.2">
      <c r="D51" s="5"/>
      <c r="E51" s="5"/>
      <c r="F51" s="5"/>
      <c r="G51" s="5"/>
      <c r="H51" s="5"/>
      <c r="I51" s="5"/>
      <c r="J51" s="5"/>
      <c r="K51" s="5"/>
    </row>
    <row r="52" spans="4:11" x14ac:dyDescent="0.2">
      <c r="D52" s="5"/>
      <c r="E52" s="5"/>
      <c r="F52" s="5"/>
      <c r="G52" s="5"/>
      <c r="H52" s="5"/>
      <c r="I52" s="5"/>
      <c r="J52" s="5"/>
      <c r="K52" s="5"/>
    </row>
    <row r="53" spans="4:11" x14ac:dyDescent="0.2">
      <c r="D53" s="5"/>
      <c r="E53" s="5"/>
      <c r="F53" s="5"/>
      <c r="G53" s="5"/>
      <c r="H53" s="5"/>
      <c r="I53" s="5"/>
      <c r="J53" s="5"/>
      <c r="K53" s="5"/>
    </row>
    <row r="54" spans="4:11" x14ac:dyDescent="0.2">
      <c r="D54" s="5"/>
      <c r="E54" s="5"/>
      <c r="F54" s="5"/>
      <c r="G54" s="5"/>
      <c r="H54" s="5"/>
      <c r="I54" s="5"/>
      <c r="J54" s="5"/>
      <c r="K54" s="5"/>
    </row>
    <row r="55" spans="4:11" x14ac:dyDescent="0.2">
      <c r="D55" s="5"/>
      <c r="E55" s="5"/>
      <c r="F55" s="5"/>
      <c r="G55" s="5"/>
      <c r="H55" s="5"/>
      <c r="I55" s="5"/>
      <c r="J55" s="5"/>
      <c r="K55" s="5"/>
    </row>
    <row r="56" spans="4:11" x14ac:dyDescent="0.2">
      <c r="G56" s="5"/>
    </row>
    <row r="57" spans="4:11" x14ac:dyDescent="0.2">
      <c r="G57" s="5"/>
      <c r="H57" s="5"/>
    </row>
    <row r="58" spans="4:11" x14ac:dyDescent="0.2">
      <c r="G58" s="5"/>
      <c r="H58" s="5"/>
    </row>
    <row r="59" spans="4:11" x14ac:dyDescent="0.2">
      <c r="G59" s="5"/>
      <c r="H59" s="5"/>
    </row>
    <row r="60" spans="4:11" x14ac:dyDescent="0.2">
      <c r="G60" s="5"/>
      <c r="H60" s="5"/>
    </row>
    <row r="61" spans="4:11" x14ac:dyDescent="0.2">
      <c r="G61" s="5"/>
      <c r="H61" s="5"/>
    </row>
    <row r="62" spans="4:11" x14ac:dyDescent="0.2">
      <c r="G62" s="5"/>
      <c r="H62" s="5"/>
    </row>
    <row r="63" spans="4:11" x14ac:dyDescent="0.2">
      <c r="G63" s="5"/>
      <c r="H63" s="5"/>
    </row>
    <row r="64" spans="4:11" x14ac:dyDescent="0.2">
      <c r="G64" s="5"/>
      <c r="H64" s="5"/>
    </row>
    <row r="65" spans="7:8" x14ac:dyDescent="0.2">
      <c r="G65" s="5"/>
      <c r="H65" s="5"/>
    </row>
    <row r="66" spans="7:8" x14ac:dyDescent="0.2">
      <c r="G66" s="5"/>
      <c r="H66" s="5"/>
    </row>
    <row r="67" spans="7:8" x14ac:dyDescent="0.2">
      <c r="G67" s="5"/>
      <c r="H67" s="5"/>
    </row>
    <row r="68" spans="7:8" x14ac:dyDescent="0.2">
      <c r="G68" s="5"/>
      <c r="H68" s="5"/>
    </row>
    <row r="69" spans="7:8" x14ac:dyDescent="0.2">
      <c r="G69" s="5"/>
      <c r="H69" s="5"/>
    </row>
    <row r="70" spans="7:8" x14ac:dyDescent="0.2">
      <c r="G70" s="5"/>
      <c r="H70" s="5"/>
    </row>
  </sheetData>
  <phoneticPr fontId="2" type="noConversion"/>
  <conditionalFormatting sqref="C5">
    <cfRule type="expression" priority="56">
      <formula>$F$24=1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S229"/>
  <sheetViews>
    <sheetView zoomScaleNormal="100" workbookViewId="0">
      <pane xSplit="5" ySplit="1" topLeftCell="FA2" activePane="bottomRight" state="frozen"/>
      <selection activeCell="D8" sqref="D8"/>
      <selection pane="topRight" activeCell="D8" sqref="D8"/>
      <selection pane="bottomLeft" activeCell="D8" sqref="D8"/>
      <selection pane="bottomRight" activeCell="D8" sqref="D8"/>
    </sheetView>
  </sheetViews>
  <sheetFormatPr defaultRowHeight="12.75" x14ac:dyDescent="0.2"/>
  <cols>
    <col min="1" max="1" width="14.85546875" customWidth="1"/>
    <col min="2" max="2" width="34.7109375" bestFit="1" customWidth="1"/>
    <col min="3" max="3" width="9.42578125" bestFit="1" customWidth="1"/>
    <col min="4" max="4" width="9.28515625" customWidth="1"/>
    <col min="5" max="5" width="7.7109375" style="33" customWidth="1"/>
    <col min="6" max="29" width="10" style="33" customWidth="1"/>
    <col min="30" max="38" width="12.85546875" style="33" customWidth="1"/>
    <col min="39" max="53" width="14" style="33" customWidth="1"/>
    <col min="54" max="62" width="12.85546875" style="33" customWidth="1"/>
    <col min="63" max="77" width="14" style="33" customWidth="1"/>
    <col min="78" max="86" width="12.85546875" style="33" customWidth="1"/>
    <col min="87" max="101" width="14" style="33" customWidth="1"/>
    <col min="102" max="110" width="12.85546875" style="33" customWidth="1"/>
    <col min="111" max="125" width="14" style="33" customWidth="1"/>
    <col min="126" max="134" width="12.85546875" style="33" customWidth="1"/>
    <col min="135" max="149" width="14" style="33" customWidth="1"/>
    <col min="150" max="158" width="9" style="33" customWidth="1"/>
    <col min="159" max="172" width="9.7109375" style="33" customWidth="1"/>
    <col min="173" max="173" width="10" style="33" customWidth="1"/>
    <col min="174" max="174" width="10.7109375" style="33" customWidth="1"/>
    <col min="175" max="175" width="10.140625" bestFit="1" customWidth="1"/>
  </cols>
  <sheetData>
    <row r="1" spans="1:175" x14ac:dyDescent="0.2">
      <c r="A1" s="45" t="s">
        <v>182</v>
      </c>
      <c r="B1" s="20" t="s">
        <v>183</v>
      </c>
      <c r="C1" t="s">
        <v>180</v>
      </c>
      <c r="D1" s="20" t="s">
        <v>168</v>
      </c>
      <c r="E1" s="33" t="s">
        <v>137</v>
      </c>
      <c r="F1" s="33" t="s">
        <v>138</v>
      </c>
      <c r="G1" s="33" t="s">
        <v>139</v>
      </c>
      <c r="H1" s="33" t="s">
        <v>140</v>
      </c>
      <c r="I1" s="33" t="s">
        <v>141</v>
      </c>
      <c r="J1" s="33" t="s">
        <v>142</v>
      </c>
      <c r="K1" s="33" t="s">
        <v>143</v>
      </c>
      <c r="L1" s="33" t="s">
        <v>144</v>
      </c>
      <c r="M1" s="33" t="s">
        <v>145</v>
      </c>
      <c r="N1" s="33" t="s">
        <v>146</v>
      </c>
      <c r="O1" s="33" t="s">
        <v>147</v>
      </c>
      <c r="P1" s="33" t="s">
        <v>148</v>
      </c>
      <c r="Q1" s="33" t="s">
        <v>149</v>
      </c>
      <c r="R1" s="33" t="s">
        <v>150</v>
      </c>
      <c r="S1" s="33" t="s">
        <v>151</v>
      </c>
      <c r="T1" s="33" t="s">
        <v>152</v>
      </c>
      <c r="U1" s="33" t="s">
        <v>153</v>
      </c>
      <c r="V1" s="33" t="s">
        <v>154</v>
      </c>
      <c r="W1" s="33" t="s">
        <v>155</v>
      </c>
      <c r="X1" s="33" t="s">
        <v>156</v>
      </c>
      <c r="Y1" s="33" t="s">
        <v>157</v>
      </c>
      <c r="Z1" s="33" t="s">
        <v>158</v>
      </c>
      <c r="AA1" s="33" t="s">
        <v>159</v>
      </c>
      <c r="AB1" s="33" t="s">
        <v>160</v>
      </c>
      <c r="AC1" s="33" t="s">
        <v>16</v>
      </c>
      <c r="AD1" s="33" t="s">
        <v>17</v>
      </c>
      <c r="AE1" s="33" t="s">
        <v>18</v>
      </c>
      <c r="AF1" s="33" t="s">
        <v>19</v>
      </c>
      <c r="AG1" s="33" t="s">
        <v>20</v>
      </c>
      <c r="AH1" s="33" t="s">
        <v>21</v>
      </c>
      <c r="AI1" s="33" t="s">
        <v>22</v>
      </c>
      <c r="AJ1" s="33" t="s">
        <v>23</v>
      </c>
      <c r="AK1" s="33" t="s">
        <v>24</v>
      </c>
      <c r="AL1" s="33" t="s">
        <v>25</v>
      </c>
      <c r="AM1" s="33" t="s">
        <v>26</v>
      </c>
      <c r="AN1" s="33" t="s">
        <v>27</v>
      </c>
      <c r="AO1" s="33" t="s">
        <v>28</v>
      </c>
      <c r="AP1" s="33" t="s">
        <v>29</v>
      </c>
      <c r="AQ1" s="33" t="s">
        <v>30</v>
      </c>
      <c r="AR1" s="33" t="s">
        <v>31</v>
      </c>
      <c r="AS1" s="33" t="s">
        <v>32</v>
      </c>
      <c r="AT1" s="33" t="s">
        <v>33</v>
      </c>
      <c r="AU1" s="33" t="s">
        <v>34</v>
      </c>
      <c r="AV1" s="33" t="s">
        <v>35</v>
      </c>
      <c r="AW1" s="33" t="s">
        <v>36</v>
      </c>
      <c r="AX1" s="33" t="s">
        <v>37</v>
      </c>
      <c r="AY1" s="33" t="s">
        <v>38</v>
      </c>
      <c r="AZ1" s="33" t="s">
        <v>39</v>
      </c>
      <c r="BA1" s="33" t="s">
        <v>40</v>
      </c>
      <c r="BB1" s="33" t="s">
        <v>41</v>
      </c>
      <c r="BC1" s="33" t="s">
        <v>42</v>
      </c>
      <c r="BD1" s="33" t="s">
        <v>43</v>
      </c>
      <c r="BE1" s="33" t="s">
        <v>44</v>
      </c>
      <c r="BF1" s="33" t="s">
        <v>45</v>
      </c>
      <c r="BG1" s="33" t="s">
        <v>46</v>
      </c>
      <c r="BH1" s="33" t="s">
        <v>47</v>
      </c>
      <c r="BI1" s="33" t="s">
        <v>48</v>
      </c>
      <c r="BJ1" s="33" t="s">
        <v>49</v>
      </c>
      <c r="BK1" s="33" t="s">
        <v>50</v>
      </c>
      <c r="BL1" s="33" t="s">
        <v>51</v>
      </c>
      <c r="BM1" s="33" t="s">
        <v>52</v>
      </c>
      <c r="BN1" s="33" t="s">
        <v>53</v>
      </c>
      <c r="BO1" s="33" t="s">
        <v>54</v>
      </c>
      <c r="BP1" s="33" t="s">
        <v>55</v>
      </c>
      <c r="BQ1" s="33" t="s">
        <v>56</v>
      </c>
      <c r="BR1" s="33" t="s">
        <v>57</v>
      </c>
      <c r="BS1" s="33" t="s">
        <v>58</v>
      </c>
      <c r="BT1" s="33" t="s">
        <v>59</v>
      </c>
      <c r="BU1" s="33" t="s">
        <v>60</v>
      </c>
      <c r="BV1" s="33" t="s">
        <v>61</v>
      </c>
      <c r="BW1" s="33" t="s">
        <v>62</v>
      </c>
      <c r="BX1" s="33" t="s">
        <v>63</v>
      </c>
      <c r="BY1" s="33" t="s">
        <v>64</v>
      </c>
      <c r="BZ1" s="33" t="s">
        <v>65</v>
      </c>
      <c r="CA1" s="33" t="s">
        <v>66</v>
      </c>
      <c r="CB1" s="33" t="s">
        <v>67</v>
      </c>
      <c r="CC1" s="33" t="s">
        <v>68</v>
      </c>
      <c r="CD1" s="33" t="s">
        <v>69</v>
      </c>
      <c r="CE1" s="33" t="s">
        <v>70</v>
      </c>
      <c r="CF1" s="33" t="s">
        <v>71</v>
      </c>
      <c r="CG1" s="33" t="s">
        <v>72</v>
      </c>
      <c r="CH1" s="33" t="s">
        <v>73</v>
      </c>
      <c r="CI1" s="33" t="s">
        <v>74</v>
      </c>
      <c r="CJ1" s="33" t="s">
        <v>75</v>
      </c>
      <c r="CK1" s="33" t="s">
        <v>76</v>
      </c>
      <c r="CL1" s="33" t="s">
        <v>77</v>
      </c>
      <c r="CM1" s="33" t="s">
        <v>78</v>
      </c>
      <c r="CN1" s="33" t="s">
        <v>79</v>
      </c>
      <c r="CO1" s="33" t="s">
        <v>80</v>
      </c>
      <c r="CP1" s="33" t="s">
        <v>81</v>
      </c>
      <c r="CQ1" s="33" t="s">
        <v>82</v>
      </c>
      <c r="CR1" s="33" t="s">
        <v>83</v>
      </c>
      <c r="CS1" s="33" t="s">
        <v>84</v>
      </c>
      <c r="CT1" s="33" t="s">
        <v>85</v>
      </c>
      <c r="CU1" s="33" t="s">
        <v>86</v>
      </c>
      <c r="CV1" s="33" t="s">
        <v>87</v>
      </c>
      <c r="CW1" s="33" t="s">
        <v>88</v>
      </c>
      <c r="CX1" s="33" t="s">
        <v>89</v>
      </c>
      <c r="CY1" s="33" t="s">
        <v>90</v>
      </c>
      <c r="CZ1" s="33" t="s">
        <v>91</v>
      </c>
      <c r="DA1" s="33" t="s">
        <v>92</v>
      </c>
      <c r="DB1" s="33" t="s">
        <v>93</v>
      </c>
      <c r="DC1" s="33" t="s">
        <v>94</v>
      </c>
      <c r="DD1" s="33" t="s">
        <v>95</v>
      </c>
      <c r="DE1" s="33" t="s">
        <v>96</v>
      </c>
      <c r="DF1" s="33" t="s">
        <v>97</v>
      </c>
      <c r="DG1" s="33" t="s">
        <v>98</v>
      </c>
      <c r="DH1" s="33" t="s">
        <v>99</v>
      </c>
      <c r="DI1" s="33" t="s">
        <v>100</v>
      </c>
      <c r="DJ1" s="33" t="s">
        <v>101</v>
      </c>
      <c r="DK1" s="33" t="s">
        <v>102</v>
      </c>
      <c r="DL1" s="33" t="s">
        <v>103</v>
      </c>
      <c r="DM1" s="33" t="s">
        <v>104</v>
      </c>
      <c r="DN1" s="33" t="s">
        <v>105</v>
      </c>
      <c r="DO1" s="33" t="s">
        <v>106</v>
      </c>
      <c r="DP1" s="33" t="s">
        <v>107</v>
      </c>
      <c r="DQ1" s="33" t="s">
        <v>108</v>
      </c>
      <c r="DR1" s="33" t="s">
        <v>109</v>
      </c>
      <c r="DS1" s="33" t="s">
        <v>110</v>
      </c>
      <c r="DT1" s="33" t="s">
        <v>111</v>
      </c>
      <c r="DU1" s="33" t="s">
        <v>112</v>
      </c>
      <c r="DV1" s="33" t="s">
        <v>113</v>
      </c>
      <c r="DW1" s="33" t="s">
        <v>114</v>
      </c>
      <c r="DX1" s="33" t="s">
        <v>115</v>
      </c>
      <c r="DY1" s="33" t="s">
        <v>116</v>
      </c>
      <c r="DZ1" s="33" t="s">
        <v>117</v>
      </c>
      <c r="EA1" s="33" t="s">
        <v>118</v>
      </c>
      <c r="EB1" s="33" t="s">
        <v>119</v>
      </c>
      <c r="EC1" s="33" t="s">
        <v>120</v>
      </c>
      <c r="ED1" s="33" t="s">
        <v>121</v>
      </c>
      <c r="EE1" s="33" t="s">
        <v>122</v>
      </c>
      <c r="EF1" s="33" t="s">
        <v>123</v>
      </c>
      <c r="EG1" s="33" t="s">
        <v>124</v>
      </c>
      <c r="EH1" s="33" t="s">
        <v>125</v>
      </c>
      <c r="EI1" s="33" t="s">
        <v>126</v>
      </c>
      <c r="EJ1" s="33" t="s">
        <v>127</v>
      </c>
      <c r="EK1" s="33" t="s">
        <v>128</v>
      </c>
      <c r="EL1" s="33" t="s">
        <v>129</v>
      </c>
      <c r="EM1" s="33" t="s">
        <v>130</v>
      </c>
      <c r="EN1" s="33" t="s">
        <v>131</v>
      </c>
      <c r="EO1" s="33" t="s">
        <v>132</v>
      </c>
      <c r="EP1" s="33" t="s">
        <v>133</v>
      </c>
      <c r="EQ1" s="33" t="s">
        <v>134</v>
      </c>
      <c r="ER1" s="33" t="s">
        <v>135</v>
      </c>
      <c r="ES1" s="33" t="s">
        <v>184</v>
      </c>
      <c r="ET1" s="33" t="s">
        <v>185</v>
      </c>
      <c r="EU1" s="33" t="s">
        <v>186</v>
      </c>
      <c r="EV1" s="33" t="s">
        <v>187</v>
      </c>
      <c r="EW1" s="33" t="s">
        <v>188</v>
      </c>
      <c r="EX1" s="33" t="s">
        <v>189</v>
      </c>
      <c r="EY1" s="33" t="s">
        <v>190</v>
      </c>
      <c r="EZ1" s="33" t="s">
        <v>191</v>
      </c>
      <c r="FA1" s="33" t="s">
        <v>192</v>
      </c>
      <c r="FB1" s="33" t="s">
        <v>193</v>
      </c>
      <c r="FC1" s="33" t="s">
        <v>194</v>
      </c>
      <c r="FD1" s="33" t="s">
        <v>195</v>
      </c>
      <c r="FE1" s="33" t="s">
        <v>196</v>
      </c>
      <c r="FF1" s="33" t="s">
        <v>197</v>
      </c>
      <c r="FG1" s="33" t="s">
        <v>198</v>
      </c>
      <c r="FH1" s="33" t="s">
        <v>199</v>
      </c>
      <c r="FI1" s="33" t="s">
        <v>200</v>
      </c>
      <c r="FJ1" s="33" t="s">
        <v>201</v>
      </c>
      <c r="FK1" s="33" t="s">
        <v>202</v>
      </c>
      <c r="FL1" s="33" t="s">
        <v>203</v>
      </c>
      <c r="FM1" s="33" t="s">
        <v>204</v>
      </c>
      <c r="FN1" s="33" t="s">
        <v>205</v>
      </c>
      <c r="FO1" s="33" t="s">
        <v>206</v>
      </c>
      <c r="FP1" s="33" t="s">
        <v>207</v>
      </c>
      <c r="FQ1" s="33" t="s">
        <v>211</v>
      </c>
      <c r="FR1" s="33" t="s">
        <v>212</v>
      </c>
      <c r="FS1" t="s">
        <v>233</v>
      </c>
    </row>
    <row r="2" spans="1:175" x14ac:dyDescent="0.2">
      <c r="A2" t="s">
        <v>209</v>
      </c>
      <c r="B2" t="s">
        <v>181</v>
      </c>
      <c r="C2">
        <v>42978</v>
      </c>
      <c r="D2">
        <v>11808</v>
      </c>
      <c r="E2" s="33">
        <v>19.06983</v>
      </c>
      <c r="F2" s="33">
        <v>18.269269999999999</v>
      </c>
      <c r="G2" s="33">
        <v>17.85529</v>
      </c>
      <c r="H2" s="33">
        <v>17.784400000000002</v>
      </c>
      <c r="I2" s="33">
        <v>18.588629999999998</v>
      </c>
      <c r="J2" s="33">
        <v>20.55227</v>
      </c>
      <c r="K2" s="33">
        <v>23.737639999999999</v>
      </c>
      <c r="L2" s="33">
        <v>26.984349999999999</v>
      </c>
      <c r="M2" s="33">
        <v>30.960650000000001</v>
      </c>
      <c r="N2" s="33">
        <v>34.374450000000003</v>
      </c>
      <c r="O2" s="33">
        <v>36.878230000000002</v>
      </c>
      <c r="P2" s="33">
        <v>38.785350000000001</v>
      </c>
      <c r="Q2" s="33">
        <v>39.470129999999997</v>
      </c>
      <c r="R2" s="33">
        <v>39.628340000000001</v>
      </c>
      <c r="S2" s="33">
        <v>39.111719999999998</v>
      </c>
      <c r="T2" s="33">
        <v>38.209859999999999</v>
      </c>
      <c r="U2" s="33">
        <v>36.847479999999997</v>
      </c>
      <c r="V2" s="33">
        <v>34.846069999999997</v>
      </c>
      <c r="W2" s="33">
        <v>31.701599999999999</v>
      </c>
      <c r="X2" s="33">
        <v>30.237349999999999</v>
      </c>
      <c r="Y2" s="33">
        <v>28.58792</v>
      </c>
      <c r="Z2" s="33">
        <v>25.977789999999999</v>
      </c>
      <c r="AA2" s="33">
        <v>22.821480000000001</v>
      </c>
      <c r="AB2" s="33">
        <v>20.54111</v>
      </c>
      <c r="AC2" s="33">
        <v>-4.9947199999999997E-2</v>
      </c>
      <c r="AD2" s="33">
        <v>-9.5545699999999997E-2</v>
      </c>
      <c r="AE2" s="33">
        <v>-6.4229800000000004E-2</v>
      </c>
      <c r="AF2" s="33">
        <v>-8.3117300000000005E-2</v>
      </c>
      <c r="AG2" s="33">
        <v>1.3648800000000001E-2</v>
      </c>
      <c r="AH2" s="33">
        <v>-2.7912099999999999E-2</v>
      </c>
      <c r="AI2" s="33">
        <v>-7.5389999999999999E-2</v>
      </c>
      <c r="AJ2" s="33">
        <v>-9.4030900000000001E-2</v>
      </c>
      <c r="AK2" s="33">
        <v>-0.29483749999999997</v>
      </c>
      <c r="AL2" s="33">
        <v>-0.25844600000000001</v>
      </c>
      <c r="AM2" s="33">
        <v>-0.16233900000000001</v>
      </c>
      <c r="AN2" s="33">
        <v>0.1277132</v>
      </c>
      <c r="AO2" s="33">
        <v>-3.72901E-2</v>
      </c>
      <c r="AP2" s="33">
        <v>-0.1060359</v>
      </c>
      <c r="AQ2" s="33">
        <v>-0.27302419999999999</v>
      </c>
      <c r="AR2" s="33">
        <v>-2.06649E-2</v>
      </c>
      <c r="AS2" s="33">
        <v>0.11594740000000001</v>
      </c>
      <c r="AT2" s="33">
        <v>0.14192360000000001</v>
      </c>
      <c r="AU2" s="33">
        <v>0.1468064</v>
      </c>
      <c r="AV2" s="33">
        <v>-0.13653999999999999</v>
      </c>
      <c r="AW2" s="33">
        <v>-0.1677323</v>
      </c>
      <c r="AX2" s="33">
        <v>-0.22109680000000001</v>
      </c>
      <c r="AY2" s="33">
        <v>-0.25398080000000001</v>
      </c>
      <c r="AZ2" s="33">
        <v>-0.21718270000000001</v>
      </c>
      <c r="BA2" s="33">
        <v>3.8538000000000001E-3</v>
      </c>
      <c r="BB2" s="33">
        <v>-4.3074500000000002E-2</v>
      </c>
      <c r="BC2" s="33">
        <v>-1.1658E-2</v>
      </c>
      <c r="BD2" s="33">
        <v>-3.0801499999999999E-2</v>
      </c>
      <c r="BE2" s="33">
        <v>6.5061599999999997E-2</v>
      </c>
      <c r="BF2" s="33">
        <v>2.5786799999999999E-2</v>
      </c>
      <c r="BG2" s="33">
        <v>-1.8248E-2</v>
      </c>
      <c r="BH2" s="33">
        <v>-3.1883300000000003E-2</v>
      </c>
      <c r="BI2" s="33">
        <v>-0.2244884</v>
      </c>
      <c r="BJ2" s="33">
        <v>-0.18525059999999999</v>
      </c>
      <c r="BK2" s="33">
        <v>-8.7804999999999994E-2</v>
      </c>
      <c r="BL2" s="33">
        <v>0.20491590000000001</v>
      </c>
      <c r="BM2" s="33">
        <v>4.0648299999999998E-2</v>
      </c>
      <c r="BN2" s="33">
        <v>-2.8600299999999999E-2</v>
      </c>
      <c r="BO2" s="33">
        <v>-0.19780130000000001</v>
      </c>
      <c r="BP2" s="33">
        <v>5.3108500000000003E-2</v>
      </c>
      <c r="BQ2" s="33">
        <v>0.18647759999999999</v>
      </c>
      <c r="BR2" s="33">
        <v>0.21421879999999999</v>
      </c>
      <c r="BS2" s="33">
        <v>0.2246234</v>
      </c>
      <c r="BT2" s="33">
        <v>-6.7693799999999998E-2</v>
      </c>
      <c r="BU2" s="33">
        <v>-0.10578079999999999</v>
      </c>
      <c r="BV2" s="33">
        <v>-0.16420480000000001</v>
      </c>
      <c r="BW2" s="33">
        <v>-0.19899559999999999</v>
      </c>
      <c r="BX2" s="33">
        <v>-0.16139020000000001</v>
      </c>
      <c r="BY2" s="33">
        <v>4.1116199999999999E-2</v>
      </c>
      <c r="BZ2" s="33">
        <v>-6.7330999999999997E-3</v>
      </c>
      <c r="CA2" s="33">
        <v>2.4753000000000001E-2</v>
      </c>
      <c r="CB2" s="33">
        <v>5.4321999999999999E-3</v>
      </c>
      <c r="CC2" s="33">
        <v>0.10066990000000001</v>
      </c>
      <c r="CD2" s="33">
        <v>6.2978500000000007E-2</v>
      </c>
      <c r="CE2" s="33">
        <v>2.1328300000000001E-2</v>
      </c>
      <c r="CF2" s="33">
        <v>1.116E-2</v>
      </c>
      <c r="CG2" s="33">
        <v>-0.1757649</v>
      </c>
      <c r="CH2" s="33">
        <v>-0.1345557</v>
      </c>
      <c r="CI2" s="33">
        <v>-3.6182899999999997E-2</v>
      </c>
      <c r="CJ2" s="33">
        <v>0.25838620000000001</v>
      </c>
      <c r="CK2" s="33">
        <v>9.4628199999999996E-2</v>
      </c>
      <c r="CL2" s="33">
        <v>2.5031399999999999E-2</v>
      </c>
      <c r="CM2" s="33">
        <v>-0.1457021</v>
      </c>
      <c r="CN2" s="33">
        <v>0.10420359999999999</v>
      </c>
      <c r="CO2" s="33">
        <v>0.23532649999999999</v>
      </c>
      <c r="CP2" s="33">
        <v>0.26429009999999997</v>
      </c>
      <c r="CQ2" s="33">
        <v>0.27851930000000003</v>
      </c>
      <c r="CR2" s="33">
        <v>-2.00111E-2</v>
      </c>
      <c r="CS2" s="33">
        <v>-6.2873399999999996E-2</v>
      </c>
      <c r="CT2" s="33">
        <v>-0.1248015</v>
      </c>
      <c r="CU2" s="33">
        <v>-0.160913</v>
      </c>
      <c r="CV2" s="33">
        <v>-0.12274839999999999</v>
      </c>
      <c r="CW2" s="33">
        <v>7.8378699999999996E-2</v>
      </c>
      <c r="CX2" s="33">
        <v>2.9608300000000001E-2</v>
      </c>
      <c r="CY2" s="33">
        <v>6.1164099999999999E-2</v>
      </c>
      <c r="CZ2" s="33">
        <v>4.1666000000000002E-2</v>
      </c>
      <c r="DA2" s="33">
        <v>0.13627819999999999</v>
      </c>
      <c r="DB2" s="33">
        <v>0.1001702</v>
      </c>
      <c r="DC2" s="33">
        <v>6.0904699999999999E-2</v>
      </c>
      <c r="DD2" s="33">
        <v>5.4203300000000003E-2</v>
      </c>
      <c r="DE2" s="33">
        <v>-0.1270413</v>
      </c>
      <c r="DF2" s="33">
        <v>-8.3860799999999999E-2</v>
      </c>
      <c r="DG2" s="33">
        <v>1.5439100000000001E-2</v>
      </c>
      <c r="DH2" s="33">
        <v>0.31185649999999998</v>
      </c>
      <c r="DI2" s="33">
        <v>0.14860809999999999</v>
      </c>
      <c r="DJ2" s="33">
        <v>7.86631E-2</v>
      </c>
      <c r="DK2" s="33">
        <v>-9.3603000000000006E-2</v>
      </c>
      <c r="DL2" s="33">
        <v>0.15529879999999999</v>
      </c>
      <c r="DM2" s="33">
        <v>0.28417550000000003</v>
      </c>
      <c r="DN2" s="33">
        <v>0.31436150000000002</v>
      </c>
      <c r="DO2" s="33">
        <v>0.33241510000000002</v>
      </c>
      <c r="DP2" s="33">
        <v>2.7671500000000002E-2</v>
      </c>
      <c r="DQ2" s="33">
        <v>-1.9966100000000001E-2</v>
      </c>
      <c r="DR2" s="33">
        <v>-8.5398199999999994E-2</v>
      </c>
      <c r="DS2" s="33">
        <v>-0.12283040000000001</v>
      </c>
      <c r="DT2" s="33">
        <v>-8.4106700000000006E-2</v>
      </c>
      <c r="DU2" s="33">
        <v>0.13217970000000001</v>
      </c>
      <c r="DV2" s="33">
        <v>8.20795E-2</v>
      </c>
      <c r="DW2" s="33">
        <v>0.1137359</v>
      </c>
      <c r="DX2" s="33">
        <v>9.3981800000000004E-2</v>
      </c>
      <c r="DY2" s="33">
        <v>0.187691</v>
      </c>
      <c r="DZ2" s="33">
        <v>0.15386920000000001</v>
      </c>
      <c r="EA2" s="33">
        <v>0.1180466</v>
      </c>
      <c r="EB2" s="33">
        <v>0.116351</v>
      </c>
      <c r="EC2" s="33">
        <v>-5.6692199999999998E-2</v>
      </c>
      <c r="ED2" s="33">
        <v>-1.06655E-2</v>
      </c>
      <c r="EE2" s="33">
        <v>8.9973200000000003E-2</v>
      </c>
      <c r="EF2" s="33">
        <v>0.38905919999999999</v>
      </c>
      <c r="EG2" s="33">
        <v>0.22654650000000001</v>
      </c>
      <c r="EH2" s="33">
        <v>0.15609880000000001</v>
      </c>
      <c r="EI2" s="33">
        <v>-1.83801E-2</v>
      </c>
      <c r="EJ2" s="33">
        <v>0.2290722</v>
      </c>
      <c r="EK2" s="33">
        <v>0.35470570000000001</v>
      </c>
      <c r="EL2" s="33">
        <v>0.38665660000000002</v>
      </c>
      <c r="EM2" s="33">
        <v>0.41023209999999999</v>
      </c>
      <c r="EN2" s="33">
        <v>9.6517699999999998E-2</v>
      </c>
      <c r="EO2" s="33">
        <v>4.1985399999999999E-2</v>
      </c>
      <c r="EP2" s="33">
        <v>-2.8506199999999999E-2</v>
      </c>
      <c r="EQ2" s="33">
        <v>-6.7845100000000005E-2</v>
      </c>
      <c r="ER2" s="33">
        <v>-2.8314099999999998E-2</v>
      </c>
      <c r="ES2" s="33">
        <v>73.709450000000004</v>
      </c>
      <c r="ET2" s="33">
        <v>72.990650000000002</v>
      </c>
      <c r="EU2" s="33">
        <v>72.468410000000006</v>
      </c>
      <c r="EV2" s="33">
        <v>72.157309999999995</v>
      </c>
      <c r="EW2" s="33">
        <v>72.289569999999998</v>
      </c>
      <c r="EX2" s="33">
        <v>72.126050000000006</v>
      </c>
      <c r="EY2" s="33">
        <v>71.593260000000001</v>
      </c>
      <c r="EZ2" s="33">
        <v>71.485209999999995</v>
      </c>
      <c r="FA2" s="33">
        <v>74.907219999999995</v>
      </c>
      <c r="FB2" s="33">
        <v>79.449389999999994</v>
      </c>
      <c r="FC2" s="33">
        <v>83.682609999999997</v>
      </c>
      <c r="FD2" s="33">
        <v>87.404790000000006</v>
      </c>
      <c r="FE2" s="33">
        <v>90.408709999999999</v>
      </c>
      <c r="FF2" s="33">
        <v>89.594489999999993</v>
      </c>
      <c r="FG2" s="33">
        <v>89.134150000000005</v>
      </c>
      <c r="FH2" s="33">
        <v>86.9178</v>
      </c>
      <c r="FI2" s="33">
        <v>86.866820000000004</v>
      </c>
      <c r="FJ2" s="33">
        <v>86.532430000000005</v>
      </c>
      <c r="FK2" s="33">
        <v>85.096789999999999</v>
      </c>
      <c r="FL2" s="33">
        <v>80.291499999999999</v>
      </c>
      <c r="FM2" s="33">
        <v>77.269170000000003</v>
      </c>
      <c r="FN2" s="33">
        <v>75.797989999999999</v>
      </c>
      <c r="FO2" s="33">
        <v>74.289299999999997</v>
      </c>
      <c r="FP2" s="33">
        <v>72.675319999999999</v>
      </c>
      <c r="FQ2" s="33">
        <v>1.336625</v>
      </c>
      <c r="FR2" s="33">
        <v>8.3826499999999998E-2</v>
      </c>
      <c r="FS2">
        <v>0</v>
      </c>
    </row>
    <row r="3" spans="1:175" x14ac:dyDescent="0.2">
      <c r="A3" t="s">
        <v>209</v>
      </c>
      <c r="B3" t="s">
        <v>181</v>
      </c>
      <c r="C3">
        <v>42979</v>
      </c>
      <c r="D3">
        <v>11808</v>
      </c>
      <c r="E3" s="33">
        <v>18.997070000000001</v>
      </c>
      <c r="F3" s="33">
        <v>18.201160000000002</v>
      </c>
      <c r="G3" s="33">
        <v>17.807980000000001</v>
      </c>
      <c r="H3" s="33">
        <v>17.819939999999999</v>
      </c>
      <c r="I3" s="33">
        <v>18.570440000000001</v>
      </c>
      <c r="J3" s="33">
        <v>20.42821</v>
      </c>
      <c r="K3" s="33">
        <v>23.480550000000001</v>
      </c>
      <c r="L3" s="33">
        <v>27.20101</v>
      </c>
      <c r="M3" s="33">
        <v>32.100960000000001</v>
      </c>
      <c r="N3" s="33">
        <v>36.027929999999998</v>
      </c>
      <c r="O3" s="33">
        <v>38.7667</v>
      </c>
      <c r="P3" s="33">
        <v>40.136499999999998</v>
      </c>
      <c r="Q3" s="33">
        <v>40.297820000000002</v>
      </c>
      <c r="R3" s="33">
        <v>40.672339999999998</v>
      </c>
      <c r="S3" s="33">
        <v>40.177700000000002</v>
      </c>
      <c r="T3" s="33">
        <v>39.107379999999999</v>
      </c>
      <c r="U3" s="33">
        <v>37.190840000000001</v>
      </c>
      <c r="V3" s="33">
        <v>34.962029999999999</v>
      </c>
      <c r="W3" s="33">
        <v>31.940480000000001</v>
      </c>
      <c r="X3" s="33">
        <v>31.050270000000001</v>
      </c>
      <c r="Y3" s="33">
        <v>29.67409</v>
      </c>
      <c r="Z3" s="33">
        <v>27.487010000000001</v>
      </c>
      <c r="AA3" s="33">
        <v>24.69303</v>
      </c>
      <c r="AB3" s="33">
        <v>22.049029999999998</v>
      </c>
      <c r="AC3" s="33">
        <v>-0.31517869999999998</v>
      </c>
      <c r="AD3" s="33">
        <v>-0.31645679999999998</v>
      </c>
      <c r="AE3" s="33">
        <v>-0.26605649999999997</v>
      </c>
      <c r="AF3" s="33">
        <v>-0.1718461</v>
      </c>
      <c r="AG3" s="33">
        <v>-0.1734079</v>
      </c>
      <c r="AH3" s="33">
        <v>-0.2244139</v>
      </c>
      <c r="AI3" s="33">
        <v>-0.2323443</v>
      </c>
      <c r="AJ3" s="33">
        <v>-0.1154791</v>
      </c>
      <c r="AK3" s="33">
        <v>-0.14927190000000001</v>
      </c>
      <c r="AL3" s="33">
        <v>-0.1654254</v>
      </c>
      <c r="AM3" s="33">
        <v>-0.23520240000000001</v>
      </c>
      <c r="AN3" s="33">
        <v>-8.49549E-2</v>
      </c>
      <c r="AO3" s="33">
        <v>-0.20624790000000001</v>
      </c>
      <c r="AP3" s="33">
        <v>-0.18771360000000001</v>
      </c>
      <c r="AQ3" s="33">
        <v>-0.1539056</v>
      </c>
      <c r="AR3" s="33">
        <v>-5.6161099999999999E-2</v>
      </c>
      <c r="AS3" s="33">
        <v>-4.3618700000000003E-2</v>
      </c>
      <c r="AT3" s="33">
        <v>9.3347299999999994E-2</v>
      </c>
      <c r="AU3" s="33">
        <v>0.1353944</v>
      </c>
      <c r="AV3" s="33">
        <v>0.1830975</v>
      </c>
      <c r="AW3" s="33">
        <v>0.20188980000000001</v>
      </c>
      <c r="AX3" s="33">
        <v>8.7405700000000003E-2</v>
      </c>
      <c r="AY3" s="33">
        <v>0.1381327</v>
      </c>
      <c r="AZ3" s="33">
        <v>-8.1448300000000001E-2</v>
      </c>
      <c r="BA3" s="33">
        <v>-0.25964559999999998</v>
      </c>
      <c r="BB3" s="33">
        <v>-0.2629418</v>
      </c>
      <c r="BC3" s="33">
        <v>-0.21310599999999999</v>
      </c>
      <c r="BD3" s="33">
        <v>-0.1190317</v>
      </c>
      <c r="BE3" s="33">
        <v>-0.1194805</v>
      </c>
      <c r="BF3" s="33">
        <v>-0.1711136</v>
      </c>
      <c r="BG3" s="33">
        <v>-0.17228470000000001</v>
      </c>
      <c r="BH3" s="33">
        <v>-4.5321599999999997E-2</v>
      </c>
      <c r="BI3" s="33">
        <v>-6.7944199999999996E-2</v>
      </c>
      <c r="BJ3" s="33">
        <v>-7.6429399999999995E-2</v>
      </c>
      <c r="BK3" s="33">
        <v>-0.1413905</v>
      </c>
      <c r="BL3" s="33">
        <v>9.2745999999999992E-3</v>
      </c>
      <c r="BM3" s="33">
        <v>-0.11366660000000001</v>
      </c>
      <c r="BN3" s="33">
        <v>-9.5722000000000002E-2</v>
      </c>
      <c r="BO3" s="33">
        <v>-6.1674699999999999E-2</v>
      </c>
      <c r="BP3" s="33">
        <v>3.20678E-2</v>
      </c>
      <c r="BQ3" s="33">
        <v>3.6544300000000002E-2</v>
      </c>
      <c r="BR3" s="33">
        <v>0.1706191</v>
      </c>
      <c r="BS3" s="33">
        <v>0.2134231</v>
      </c>
      <c r="BT3" s="33">
        <v>0.26133279999999998</v>
      </c>
      <c r="BU3" s="33">
        <v>0.2777114</v>
      </c>
      <c r="BV3" s="33">
        <v>0.16107779999999999</v>
      </c>
      <c r="BW3" s="33">
        <v>0.21410190000000001</v>
      </c>
      <c r="BX3" s="33">
        <v>-1.04723E-2</v>
      </c>
      <c r="BY3" s="33">
        <v>-0.22118370000000001</v>
      </c>
      <c r="BZ3" s="33">
        <v>-0.22587760000000001</v>
      </c>
      <c r="CA3" s="33">
        <v>-0.17643249999999999</v>
      </c>
      <c r="CB3" s="33">
        <v>-8.2452600000000001E-2</v>
      </c>
      <c r="CC3" s="33">
        <v>-8.2130499999999995E-2</v>
      </c>
      <c r="CD3" s="33">
        <v>-0.13419790000000001</v>
      </c>
      <c r="CE3" s="33">
        <v>-0.13068750000000001</v>
      </c>
      <c r="CF3" s="33">
        <v>3.2693000000000002E-3</v>
      </c>
      <c r="CG3" s="33">
        <v>-1.16168E-2</v>
      </c>
      <c r="CH3" s="33">
        <v>-1.4791E-2</v>
      </c>
      <c r="CI3" s="33">
        <v>-7.6416600000000001E-2</v>
      </c>
      <c r="CJ3" s="33">
        <v>7.4537599999999996E-2</v>
      </c>
      <c r="CK3" s="33">
        <v>-4.9545100000000002E-2</v>
      </c>
      <c r="CL3" s="33">
        <v>-3.20089E-2</v>
      </c>
      <c r="CM3" s="33">
        <v>2.2041000000000001E-3</v>
      </c>
      <c r="CN3" s="33">
        <v>9.3174900000000005E-2</v>
      </c>
      <c r="CO3" s="33">
        <v>9.2064900000000005E-2</v>
      </c>
      <c r="CP3" s="33">
        <v>0.22413730000000001</v>
      </c>
      <c r="CQ3" s="33">
        <v>0.26746560000000003</v>
      </c>
      <c r="CR3" s="33">
        <v>0.31551829999999997</v>
      </c>
      <c r="CS3" s="33">
        <v>0.3302252</v>
      </c>
      <c r="CT3" s="33">
        <v>0.21210290000000001</v>
      </c>
      <c r="CU3" s="33">
        <v>0.26671800000000001</v>
      </c>
      <c r="CV3" s="33">
        <v>3.8685400000000002E-2</v>
      </c>
      <c r="CW3" s="33">
        <v>-0.18272169999999999</v>
      </c>
      <c r="CX3" s="33">
        <v>-0.18881329999999999</v>
      </c>
      <c r="CY3" s="33">
        <v>-0.1397591</v>
      </c>
      <c r="CZ3" s="33">
        <v>-4.58736E-2</v>
      </c>
      <c r="DA3" s="33">
        <v>-4.4780599999999997E-2</v>
      </c>
      <c r="DB3" s="33">
        <v>-9.7282199999999999E-2</v>
      </c>
      <c r="DC3" s="33">
        <v>-8.90904E-2</v>
      </c>
      <c r="DD3" s="33">
        <v>5.1860200000000002E-2</v>
      </c>
      <c r="DE3" s="33">
        <v>4.47105E-2</v>
      </c>
      <c r="DF3" s="33">
        <v>4.6847300000000001E-2</v>
      </c>
      <c r="DG3" s="33">
        <v>-1.1442799999999999E-2</v>
      </c>
      <c r="DH3" s="33">
        <v>0.1398007</v>
      </c>
      <c r="DI3" s="33">
        <v>1.45764E-2</v>
      </c>
      <c r="DJ3" s="33">
        <v>3.1704299999999998E-2</v>
      </c>
      <c r="DK3" s="33">
        <v>6.60829E-2</v>
      </c>
      <c r="DL3" s="33">
        <v>0.1542819</v>
      </c>
      <c r="DM3" s="33">
        <v>0.14758560000000001</v>
      </c>
      <c r="DN3" s="33">
        <v>0.2776555</v>
      </c>
      <c r="DO3" s="33">
        <v>0.32150810000000002</v>
      </c>
      <c r="DP3" s="33">
        <v>0.36970380000000003</v>
      </c>
      <c r="DQ3" s="33">
        <v>0.382739</v>
      </c>
      <c r="DR3" s="33">
        <v>0.26312799999999997</v>
      </c>
      <c r="DS3" s="33">
        <v>0.31933400000000001</v>
      </c>
      <c r="DT3" s="33">
        <v>8.7843099999999993E-2</v>
      </c>
      <c r="DU3" s="33">
        <v>-0.12718869999999999</v>
      </c>
      <c r="DV3" s="33">
        <v>-0.13529830000000001</v>
      </c>
      <c r="DW3" s="33">
        <v>-8.6808499999999997E-2</v>
      </c>
      <c r="DX3" s="33">
        <v>6.9407999999999996E-3</v>
      </c>
      <c r="DY3" s="33">
        <v>9.1468999999999995E-3</v>
      </c>
      <c r="DZ3" s="33">
        <v>-4.3981899999999997E-2</v>
      </c>
      <c r="EA3" s="33">
        <v>-2.90307E-2</v>
      </c>
      <c r="EB3" s="33">
        <v>0.12201770000000001</v>
      </c>
      <c r="EC3" s="33">
        <v>0.12603819999999999</v>
      </c>
      <c r="ED3" s="33">
        <v>0.1358434</v>
      </c>
      <c r="EE3" s="33">
        <v>8.2369100000000001E-2</v>
      </c>
      <c r="EF3" s="33">
        <v>0.23403009999999999</v>
      </c>
      <c r="EG3" s="33">
        <v>0.10715769999999999</v>
      </c>
      <c r="EH3" s="33">
        <v>0.1236959</v>
      </c>
      <c r="EI3" s="33">
        <v>0.1583138</v>
      </c>
      <c r="EJ3" s="33">
        <v>0.2425108</v>
      </c>
      <c r="EK3" s="33">
        <v>0.2277486</v>
      </c>
      <c r="EL3" s="33">
        <v>0.3549273</v>
      </c>
      <c r="EM3" s="33">
        <v>0.39953689999999997</v>
      </c>
      <c r="EN3" s="33">
        <v>0.44793909999999998</v>
      </c>
      <c r="EO3" s="33">
        <v>0.45856059999999998</v>
      </c>
      <c r="EP3" s="33">
        <v>0.33680009999999999</v>
      </c>
      <c r="EQ3" s="33">
        <v>0.39530320000000002</v>
      </c>
      <c r="ER3" s="33">
        <v>0.15881899999999999</v>
      </c>
      <c r="ES3" s="33">
        <v>73.351230000000001</v>
      </c>
      <c r="ET3" s="33">
        <v>74.27901</v>
      </c>
      <c r="EU3" s="33">
        <v>72.968050000000005</v>
      </c>
      <c r="EV3" s="33">
        <v>72.898089999999996</v>
      </c>
      <c r="EW3" s="33">
        <v>72.217010000000002</v>
      </c>
      <c r="EX3" s="33">
        <v>72.087040000000002</v>
      </c>
      <c r="EY3" s="33">
        <v>72.205389999999994</v>
      </c>
      <c r="EZ3" s="33">
        <v>72.352869999999996</v>
      </c>
      <c r="FA3" s="33">
        <v>78.502170000000007</v>
      </c>
      <c r="FB3" s="33">
        <v>86.245829999999998</v>
      </c>
      <c r="FC3" s="33">
        <v>92.011750000000006</v>
      </c>
      <c r="FD3" s="33">
        <v>95.407210000000006</v>
      </c>
      <c r="FE3" s="33">
        <v>95.967259999999996</v>
      </c>
      <c r="FF3" s="33">
        <v>95.757090000000005</v>
      </c>
      <c r="FG3" s="33">
        <v>95.35615</v>
      </c>
      <c r="FH3" s="33">
        <v>94.547870000000003</v>
      </c>
      <c r="FI3" s="33">
        <v>93.604259999999996</v>
      </c>
      <c r="FJ3" s="33">
        <v>91.284840000000003</v>
      </c>
      <c r="FK3" s="33">
        <v>88.53022</v>
      </c>
      <c r="FL3" s="33">
        <v>85.847390000000004</v>
      </c>
      <c r="FM3" s="33">
        <v>82.347319999999996</v>
      </c>
      <c r="FN3" s="33">
        <v>80.941820000000007</v>
      </c>
      <c r="FO3" s="33">
        <v>79.658709999999999</v>
      </c>
      <c r="FP3" s="33">
        <v>78.573769999999996</v>
      </c>
      <c r="FQ3" s="33">
        <v>1.593388</v>
      </c>
      <c r="FR3" s="33">
        <v>0.1012006</v>
      </c>
      <c r="FS3">
        <v>0</v>
      </c>
    </row>
    <row r="4" spans="1:175" x14ac:dyDescent="0.2">
      <c r="A4" t="s">
        <v>209</v>
      </c>
      <c r="B4" t="s">
        <v>181</v>
      </c>
      <c r="C4">
        <v>42980</v>
      </c>
      <c r="D4">
        <v>11809</v>
      </c>
      <c r="E4" s="33">
        <v>20.12585</v>
      </c>
      <c r="F4" s="33">
        <v>19.10765</v>
      </c>
      <c r="G4" s="33">
        <v>18.536259999999999</v>
      </c>
      <c r="H4" s="33">
        <v>18.254449999999999</v>
      </c>
      <c r="I4" s="33">
        <v>18.525569999999998</v>
      </c>
      <c r="J4" s="33">
        <v>19.526070000000001</v>
      </c>
      <c r="K4" s="33">
        <v>20.514469999999999</v>
      </c>
      <c r="L4" s="33">
        <v>21.834</v>
      </c>
      <c r="M4" s="33">
        <v>24.68102</v>
      </c>
      <c r="N4" s="33">
        <v>27.47972</v>
      </c>
      <c r="O4" s="33">
        <v>29.506509999999999</v>
      </c>
      <c r="P4" s="33">
        <v>30.80443</v>
      </c>
      <c r="Q4" s="33">
        <v>31.309640000000002</v>
      </c>
      <c r="R4" s="33">
        <v>31.350549999999998</v>
      </c>
      <c r="S4" s="33">
        <v>31.268689999999999</v>
      </c>
      <c r="T4" s="33">
        <v>31.154119999999999</v>
      </c>
      <c r="U4" s="33">
        <v>31.153569999999998</v>
      </c>
      <c r="V4" s="33">
        <v>30.734310000000001</v>
      </c>
      <c r="W4" s="33">
        <v>29.84094</v>
      </c>
      <c r="X4" s="33">
        <v>29.671420000000001</v>
      </c>
      <c r="Y4" s="33">
        <v>28.895320000000002</v>
      </c>
      <c r="Z4" s="33">
        <v>27.36788</v>
      </c>
      <c r="AA4" s="33">
        <v>25.07368</v>
      </c>
      <c r="AB4" s="33">
        <v>23.1524</v>
      </c>
      <c r="AC4" s="33">
        <v>-0.23028370000000001</v>
      </c>
      <c r="AD4" s="33">
        <v>-0.1974968</v>
      </c>
      <c r="AE4" s="33">
        <v>-0.1720978</v>
      </c>
      <c r="AF4" s="33">
        <v>-0.16815169999999999</v>
      </c>
      <c r="AG4" s="33">
        <v>-0.24883440000000001</v>
      </c>
      <c r="AH4" s="33">
        <v>-9.5954800000000007E-2</v>
      </c>
      <c r="AI4" s="33">
        <v>-0.16330320000000001</v>
      </c>
      <c r="AJ4" s="33">
        <v>-0.41104590000000002</v>
      </c>
      <c r="AK4" s="33">
        <v>-0.663551</v>
      </c>
      <c r="AL4" s="33">
        <v>-0.58937209999999995</v>
      </c>
      <c r="AM4" s="33">
        <v>-0.57720459999999996</v>
      </c>
      <c r="AN4" s="33">
        <v>-0.64144389999999996</v>
      </c>
      <c r="AO4" s="33">
        <v>-0.81008369999999996</v>
      </c>
      <c r="AP4" s="33">
        <v>-0.71692920000000004</v>
      </c>
      <c r="AQ4" s="33">
        <v>-0.62511490000000003</v>
      </c>
      <c r="AR4" s="33">
        <v>-0.57621259999999996</v>
      </c>
      <c r="AS4" s="33">
        <v>-0.62988849999999996</v>
      </c>
      <c r="AT4" s="33">
        <v>-0.60554339999999995</v>
      </c>
      <c r="AU4" s="33">
        <v>-0.59978489999999995</v>
      </c>
      <c r="AV4" s="33">
        <v>-0.63102979999999997</v>
      </c>
      <c r="AW4" s="33">
        <v>-0.54160620000000004</v>
      </c>
      <c r="AX4" s="33">
        <v>-0.60606740000000003</v>
      </c>
      <c r="AY4" s="33">
        <v>-0.58041889999999996</v>
      </c>
      <c r="AZ4" s="33">
        <v>-0.46872780000000003</v>
      </c>
      <c r="BA4" s="33">
        <v>-0.17140949999999999</v>
      </c>
      <c r="BB4" s="33">
        <v>-0.14072589999999999</v>
      </c>
      <c r="BC4" s="33">
        <v>-0.11813650000000001</v>
      </c>
      <c r="BD4" s="33">
        <v>-0.11572259999999999</v>
      </c>
      <c r="BE4" s="33">
        <v>-0.194383</v>
      </c>
      <c r="BF4" s="33">
        <v>-3.7038599999999998E-2</v>
      </c>
      <c r="BG4" s="33">
        <v>-9.5765500000000003E-2</v>
      </c>
      <c r="BH4" s="33">
        <v>-0.33822360000000001</v>
      </c>
      <c r="BI4" s="33">
        <v>-0.58110309999999998</v>
      </c>
      <c r="BJ4" s="33">
        <v>-0.49880980000000003</v>
      </c>
      <c r="BK4" s="33">
        <v>-0.4832534</v>
      </c>
      <c r="BL4" s="33">
        <v>-0.54470110000000005</v>
      </c>
      <c r="BM4" s="33">
        <v>-0.71273169999999997</v>
      </c>
      <c r="BN4" s="33">
        <v>-0.62271540000000003</v>
      </c>
      <c r="BO4" s="33">
        <v>-0.53206319999999996</v>
      </c>
      <c r="BP4" s="33">
        <v>-0.48419830000000003</v>
      </c>
      <c r="BQ4" s="33">
        <v>-0.53817530000000002</v>
      </c>
      <c r="BR4" s="33">
        <v>-0.51508410000000004</v>
      </c>
      <c r="BS4" s="33">
        <v>-0.51014720000000002</v>
      </c>
      <c r="BT4" s="33">
        <v>-0.54580090000000003</v>
      </c>
      <c r="BU4" s="33">
        <v>-0.45481120000000003</v>
      </c>
      <c r="BV4" s="33">
        <v>-0.51762030000000003</v>
      </c>
      <c r="BW4" s="33">
        <v>-0.49401040000000002</v>
      </c>
      <c r="BX4" s="33">
        <v>-0.38460870000000003</v>
      </c>
      <c r="BY4" s="33">
        <v>-0.13063350000000001</v>
      </c>
      <c r="BZ4" s="33">
        <v>-0.10140639999999999</v>
      </c>
      <c r="CA4" s="33">
        <v>-8.0763000000000001E-2</v>
      </c>
      <c r="CB4" s="33">
        <v>-7.9410300000000003E-2</v>
      </c>
      <c r="CC4" s="33">
        <v>-0.15667010000000001</v>
      </c>
      <c r="CD4" s="33">
        <v>3.7664999999999999E-3</v>
      </c>
      <c r="CE4" s="33">
        <v>-4.8989100000000001E-2</v>
      </c>
      <c r="CF4" s="33">
        <v>-0.28778710000000002</v>
      </c>
      <c r="CG4" s="33">
        <v>-0.52400000000000002</v>
      </c>
      <c r="CH4" s="33">
        <v>-0.43608659999999999</v>
      </c>
      <c r="CI4" s="33">
        <v>-0.41818309999999997</v>
      </c>
      <c r="CJ4" s="33">
        <v>-0.47769729999999999</v>
      </c>
      <c r="CK4" s="33">
        <v>-0.64530589999999999</v>
      </c>
      <c r="CL4" s="33">
        <v>-0.55746320000000005</v>
      </c>
      <c r="CM4" s="33">
        <v>-0.46761580000000003</v>
      </c>
      <c r="CN4" s="33">
        <v>-0.4204695</v>
      </c>
      <c r="CO4" s="33">
        <v>-0.47465499999999999</v>
      </c>
      <c r="CP4" s="33">
        <v>-0.45243220000000001</v>
      </c>
      <c r="CQ4" s="33">
        <v>-0.44806430000000003</v>
      </c>
      <c r="CR4" s="33">
        <v>-0.48677160000000003</v>
      </c>
      <c r="CS4" s="33">
        <v>-0.39469729999999997</v>
      </c>
      <c r="CT4" s="33">
        <v>-0.45636209999999999</v>
      </c>
      <c r="CU4" s="33">
        <v>-0.4341642</v>
      </c>
      <c r="CV4" s="33">
        <v>-0.32634809999999997</v>
      </c>
      <c r="CW4" s="33">
        <v>-8.9857400000000004E-2</v>
      </c>
      <c r="CX4" s="33">
        <v>-6.2087000000000003E-2</v>
      </c>
      <c r="CY4" s="33">
        <v>-4.3389499999999998E-2</v>
      </c>
      <c r="CZ4" s="33">
        <v>-4.30981E-2</v>
      </c>
      <c r="DA4" s="33">
        <v>-0.1189572</v>
      </c>
      <c r="DB4" s="33">
        <v>4.4571699999999999E-2</v>
      </c>
      <c r="DC4" s="33">
        <v>-2.2127000000000002E-3</v>
      </c>
      <c r="DD4" s="33">
        <v>-0.2373507</v>
      </c>
      <c r="DE4" s="33">
        <v>-0.4668968</v>
      </c>
      <c r="DF4" s="33">
        <v>-0.37336340000000001</v>
      </c>
      <c r="DG4" s="33">
        <v>-0.3531128</v>
      </c>
      <c r="DH4" s="33">
        <v>-0.41069359999999999</v>
      </c>
      <c r="DI4" s="33">
        <v>-0.57788019999999996</v>
      </c>
      <c r="DJ4" s="33">
        <v>-0.49221100000000001</v>
      </c>
      <c r="DK4" s="33">
        <v>-0.40316839999999998</v>
      </c>
      <c r="DL4" s="33">
        <v>-0.35674070000000002</v>
      </c>
      <c r="DM4" s="33">
        <v>-0.41113470000000002</v>
      </c>
      <c r="DN4" s="33">
        <v>-0.38978040000000003</v>
      </c>
      <c r="DO4" s="33">
        <v>-0.38598149999999998</v>
      </c>
      <c r="DP4" s="33">
        <v>-0.42774230000000002</v>
      </c>
      <c r="DQ4" s="33">
        <v>-0.33458339999999998</v>
      </c>
      <c r="DR4" s="33">
        <v>-0.39510390000000001</v>
      </c>
      <c r="DS4" s="33">
        <v>-0.37431799999999998</v>
      </c>
      <c r="DT4" s="33">
        <v>-0.26808749999999998</v>
      </c>
      <c r="DU4" s="33">
        <v>-3.0983299999999998E-2</v>
      </c>
      <c r="DV4" s="33">
        <v>-5.3160000000000004E-3</v>
      </c>
      <c r="DW4" s="33">
        <v>1.0571799999999999E-2</v>
      </c>
      <c r="DX4" s="33">
        <v>9.3311000000000002E-3</v>
      </c>
      <c r="DY4" s="33">
        <v>-6.4505800000000002E-2</v>
      </c>
      <c r="DZ4" s="33">
        <v>0.1034878</v>
      </c>
      <c r="EA4" s="33">
        <v>6.5324999999999994E-2</v>
      </c>
      <c r="EB4" s="33">
        <v>-0.16452839999999999</v>
      </c>
      <c r="EC4" s="33">
        <v>-0.38444889999999998</v>
      </c>
      <c r="ED4" s="33">
        <v>-0.28280110000000003</v>
      </c>
      <c r="EE4" s="33">
        <v>-0.25916149999999999</v>
      </c>
      <c r="EF4" s="33">
        <v>-0.31395079999999997</v>
      </c>
      <c r="EG4" s="33">
        <v>-0.48052810000000001</v>
      </c>
      <c r="EH4" s="33">
        <v>-0.3979973</v>
      </c>
      <c r="EI4" s="33">
        <v>-0.31011660000000002</v>
      </c>
      <c r="EJ4" s="33">
        <v>-0.26472639999999997</v>
      </c>
      <c r="EK4" s="33">
        <v>-0.31942150000000002</v>
      </c>
      <c r="EL4" s="33">
        <v>-0.29932110000000001</v>
      </c>
      <c r="EM4" s="33">
        <v>-0.29634369999999999</v>
      </c>
      <c r="EN4" s="33">
        <v>-0.34251340000000002</v>
      </c>
      <c r="EO4" s="33">
        <v>-0.24778839999999999</v>
      </c>
      <c r="EP4" s="33">
        <v>-0.30665680000000001</v>
      </c>
      <c r="EQ4" s="33">
        <v>-0.28790949999999998</v>
      </c>
      <c r="ER4" s="33">
        <v>-0.18396850000000001</v>
      </c>
      <c r="ES4" s="33">
        <v>77.589699999999993</v>
      </c>
      <c r="ET4" s="33">
        <v>76.430239999999998</v>
      </c>
      <c r="EU4" s="33">
        <v>75.528310000000005</v>
      </c>
      <c r="EV4" s="33">
        <v>75.242189999999994</v>
      </c>
      <c r="EW4" s="33">
        <v>74.618679999999998</v>
      </c>
      <c r="EX4" s="33">
        <v>73.734660000000005</v>
      </c>
      <c r="EY4" s="33">
        <v>73.416309999999996</v>
      </c>
      <c r="EZ4" s="33">
        <v>73.600999999999999</v>
      </c>
      <c r="FA4" s="33">
        <v>76.038740000000004</v>
      </c>
      <c r="FB4" s="33">
        <v>80.802679999999995</v>
      </c>
      <c r="FC4" s="33">
        <v>86.465339999999998</v>
      </c>
      <c r="FD4" s="33">
        <v>90.334630000000004</v>
      </c>
      <c r="FE4" s="33">
        <v>94.214200000000005</v>
      </c>
      <c r="FF4" s="33">
        <v>96.331469999999996</v>
      </c>
      <c r="FG4" s="33">
        <v>95.071150000000003</v>
      </c>
      <c r="FH4" s="33">
        <v>93.5167</v>
      </c>
      <c r="FI4" s="33">
        <v>93.208430000000007</v>
      </c>
      <c r="FJ4" s="33">
        <v>93.321520000000007</v>
      </c>
      <c r="FK4" s="33">
        <v>91.648089999999996</v>
      </c>
      <c r="FL4" s="33">
        <v>89.177199999999999</v>
      </c>
      <c r="FM4" s="33">
        <v>86.204999999999998</v>
      </c>
      <c r="FN4" s="33">
        <v>86.28922</v>
      </c>
      <c r="FO4" s="33">
        <v>87.422910000000002</v>
      </c>
      <c r="FP4" s="33">
        <v>87.233519999999999</v>
      </c>
      <c r="FQ4" s="33">
        <v>1.864722</v>
      </c>
      <c r="FR4" s="33">
        <v>0.1123069</v>
      </c>
      <c r="FS4">
        <v>0</v>
      </c>
    </row>
    <row r="5" spans="1:175" x14ac:dyDescent="0.2">
      <c r="A5" t="s">
        <v>209</v>
      </c>
      <c r="B5" t="s">
        <v>181</v>
      </c>
      <c r="C5" t="s">
        <v>235</v>
      </c>
      <c r="D5">
        <v>11808</v>
      </c>
      <c r="E5" s="33">
        <v>19.033449999999998</v>
      </c>
      <c r="F5" s="33">
        <v>18.235220000000002</v>
      </c>
      <c r="G5" s="33">
        <v>17.831630000000001</v>
      </c>
      <c r="H5" s="33">
        <v>17.80217</v>
      </c>
      <c r="I5" s="33">
        <v>18.579529999999998</v>
      </c>
      <c r="J5" s="33">
        <v>20.49024</v>
      </c>
      <c r="K5" s="33">
        <v>23.609089999999998</v>
      </c>
      <c r="L5" s="33">
        <v>27.092680000000001</v>
      </c>
      <c r="M5" s="33">
        <v>31.530809999999999</v>
      </c>
      <c r="N5" s="33">
        <v>35.201189999999997</v>
      </c>
      <c r="O5" s="33">
        <v>37.822470000000003</v>
      </c>
      <c r="P5" s="33">
        <v>39.460929999999998</v>
      </c>
      <c r="Q5" s="33">
        <v>39.883980000000001</v>
      </c>
      <c r="R5" s="33">
        <v>40.15034</v>
      </c>
      <c r="S5" s="33">
        <v>39.644710000000003</v>
      </c>
      <c r="T5" s="33">
        <v>38.658619999999999</v>
      </c>
      <c r="U5" s="33">
        <v>37.019159999999999</v>
      </c>
      <c r="V5" s="33">
        <v>34.904049999999998</v>
      </c>
      <c r="W5" s="33">
        <v>31.82104</v>
      </c>
      <c r="X5" s="33">
        <v>30.643809999999998</v>
      </c>
      <c r="Y5" s="33">
        <v>29.131</v>
      </c>
      <c r="Z5" s="33">
        <v>26.732399999999998</v>
      </c>
      <c r="AA5" s="33">
        <v>23.757259999999999</v>
      </c>
      <c r="AB5" s="33">
        <v>21.295069999999999</v>
      </c>
      <c r="AC5" s="33">
        <v>-0.1709513</v>
      </c>
      <c r="AD5" s="33">
        <v>-0.19432170000000001</v>
      </c>
      <c r="AE5" s="33">
        <v>-0.15366589999999999</v>
      </c>
      <c r="AF5" s="33">
        <v>-0.1163626</v>
      </c>
      <c r="AG5" s="33">
        <v>-6.8972199999999997E-2</v>
      </c>
      <c r="AH5" s="33">
        <v>-0.1131709</v>
      </c>
      <c r="AI5" s="33">
        <v>-0.14026330000000001</v>
      </c>
      <c r="AJ5" s="33">
        <v>-9.3696299999999996E-2</v>
      </c>
      <c r="AK5" s="33">
        <v>-0.2137136</v>
      </c>
      <c r="AL5" s="33">
        <v>-0.20318359999999999</v>
      </c>
      <c r="AM5" s="33">
        <v>-0.1885772</v>
      </c>
      <c r="AN5" s="33">
        <v>3.1283999999999999E-2</v>
      </c>
      <c r="AO5" s="33">
        <v>-0.11126320000000001</v>
      </c>
      <c r="AP5" s="33">
        <v>-0.13587460000000001</v>
      </c>
      <c r="AQ5" s="33">
        <v>-0.19883809999999999</v>
      </c>
      <c r="AR5" s="33">
        <v>-2.0023900000000001E-2</v>
      </c>
      <c r="AS5" s="33">
        <v>5.5555100000000003E-2</v>
      </c>
      <c r="AT5" s="33">
        <v>0.13755029999999999</v>
      </c>
      <c r="AU5" s="33">
        <v>0.16142129999999999</v>
      </c>
      <c r="AV5" s="33">
        <v>4.3427899999999998E-2</v>
      </c>
      <c r="AW5" s="33">
        <v>3.5640199999999997E-2</v>
      </c>
      <c r="AX5" s="33">
        <v>-4.87147E-2</v>
      </c>
      <c r="AY5" s="33">
        <v>-4.0863099999999999E-2</v>
      </c>
      <c r="AZ5" s="33">
        <v>-0.13363510000000001</v>
      </c>
      <c r="BA5" s="33">
        <v>-0.12314460000000001</v>
      </c>
      <c r="BB5" s="33">
        <v>-0.148229</v>
      </c>
      <c r="BC5" s="33">
        <v>-0.10768560000000001</v>
      </c>
      <c r="BD5" s="33">
        <v>-7.0366799999999993E-2</v>
      </c>
      <c r="BE5" s="33">
        <v>-2.2746300000000001E-2</v>
      </c>
      <c r="BF5" s="33">
        <v>-6.7347099999999993E-2</v>
      </c>
      <c r="BG5" s="33">
        <v>-8.9699799999999996E-2</v>
      </c>
      <c r="BH5" s="33">
        <v>-3.4077299999999998E-2</v>
      </c>
      <c r="BI5" s="33">
        <v>-0.14280319999999999</v>
      </c>
      <c r="BJ5" s="33">
        <v>-0.1272587</v>
      </c>
      <c r="BK5" s="33">
        <v>-0.1104266</v>
      </c>
      <c r="BL5" s="33">
        <v>0.1111482</v>
      </c>
      <c r="BM5" s="33">
        <v>-3.2210299999999997E-2</v>
      </c>
      <c r="BN5" s="33">
        <v>-5.76599E-2</v>
      </c>
      <c r="BO5" s="33">
        <v>-0.1237528</v>
      </c>
      <c r="BP5" s="33">
        <v>5.0112799999999999E-2</v>
      </c>
      <c r="BQ5" s="33">
        <v>0.1194455</v>
      </c>
      <c r="BR5" s="33">
        <v>0.20056789999999999</v>
      </c>
      <c r="BS5" s="33">
        <v>0.2273384</v>
      </c>
      <c r="BT5" s="33">
        <v>0.1050644</v>
      </c>
      <c r="BU5" s="33">
        <v>9.3560500000000005E-2</v>
      </c>
      <c r="BV5" s="33">
        <v>5.8554999999999996E-3</v>
      </c>
      <c r="BW5" s="33">
        <v>1.4534399999999999E-2</v>
      </c>
      <c r="BX5" s="33">
        <v>-7.9515000000000002E-2</v>
      </c>
      <c r="BY5" s="33">
        <v>-9.0033699999999994E-2</v>
      </c>
      <c r="BZ5" s="33">
        <v>-0.1163053</v>
      </c>
      <c r="CA5" s="33">
        <v>-7.5839799999999999E-2</v>
      </c>
      <c r="CB5" s="33">
        <v>-3.8510200000000001E-2</v>
      </c>
      <c r="CC5" s="33">
        <v>9.2697000000000005E-3</v>
      </c>
      <c r="CD5" s="33">
        <v>-3.5609700000000001E-2</v>
      </c>
      <c r="CE5" s="33">
        <v>-5.4679600000000002E-2</v>
      </c>
      <c r="CF5" s="33">
        <v>7.2147000000000001E-3</v>
      </c>
      <c r="CG5" s="33">
        <v>-9.3690800000000005E-2</v>
      </c>
      <c r="CH5" s="33">
        <v>-7.4673400000000001E-2</v>
      </c>
      <c r="CI5" s="33">
        <v>-5.6299799999999997E-2</v>
      </c>
      <c r="CJ5" s="33">
        <v>0.1664619</v>
      </c>
      <c r="CK5" s="33">
        <v>2.2541499999999999E-2</v>
      </c>
      <c r="CL5" s="33">
        <v>-3.4887E-3</v>
      </c>
      <c r="CM5" s="33">
        <v>-7.1748999999999993E-2</v>
      </c>
      <c r="CN5" s="33">
        <v>9.8689299999999994E-2</v>
      </c>
      <c r="CO5" s="33">
        <v>0.1636957</v>
      </c>
      <c r="CP5" s="33">
        <v>0.24421370000000001</v>
      </c>
      <c r="CQ5" s="33">
        <v>0.27299240000000002</v>
      </c>
      <c r="CR5" s="33">
        <v>0.14775360000000001</v>
      </c>
      <c r="CS5" s="33">
        <v>0.13367589999999999</v>
      </c>
      <c r="CT5" s="33">
        <v>4.3650700000000001E-2</v>
      </c>
      <c r="CU5" s="33">
        <v>5.2902499999999998E-2</v>
      </c>
      <c r="CV5" s="33">
        <v>-4.2031499999999999E-2</v>
      </c>
      <c r="CW5" s="33">
        <v>-5.6922899999999998E-2</v>
      </c>
      <c r="CX5" s="33">
        <v>-8.4381600000000001E-2</v>
      </c>
      <c r="CY5" s="33">
        <v>-4.3993900000000002E-2</v>
      </c>
      <c r="CZ5" s="33">
        <v>-6.6536E-3</v>
      </c>
      <c r="DA5" s="33">
        <v>4.1285599999999999E-2</v>
      </c>
      <c r="DB5" s="33">
        <v>-3.8722000000000001E-3</v>
      </c>
      <c r="DC5" s="33">
        <v>-1.96594E-2</v>
      </c>
      <c r="DD5" s="33">
        <v>4.8506599999999997E-2</v>
      </c>
      <c r="DE5" s="33">
        <v>-4.45785E-2</v>
      </c>
      <c r="DF5" s="33">
        <v>-2.2088E-2</v>
      </c>
      <c r="DG5" s="33">
        <v>-2.173E-3</v>
      </c>
      <c r="DH5" s="33">
        <v>0.22177569999999999</v>
      </c>
      <c r="DI5" s="33">
        <v>7.7293299999999995E-2</v>
      </c>
      <c r="DJ5" s="33">
        <v>5.0682499999999998E-2</v>
      </c>
      <c r="DK5" s="33">
        <v>-1.9745200000000001E-2</v>
      </c>
      <c r="DL5" s="33">
        <v>0.1472657</v>
      </c>
      <c r="DM5" s="33">
        <v>0.20794599999999999</v>
      </c>
      <c r="DN5" s="33">
        <v>0.28785949999999999</v>
      </c>
      <c r="DO5" s="33">
        <v>0.3186464</v>
      </c>
      <c r="DP5" s="33">
        <v>0.1904428</v>
      </c>
      <c r="DQ5" s="33">
        <v>0.17379130000000001</v>
      </c>
      <c r="DR5" s="33">
        <v>8.1445900000000002E-2</v>
      </c>
      <c r="DS5" s="33">
        <v>9.1270599999999993E-2</v>
      </c>
      <c r="DT5" s="33">
        <v>-4.5481000000000002E-3</v>
      </c>
      <c r="DU5" s="33">
        <v>-9.1161000000000002E-3</v>
      </c>
      <c r="DV5" s="33">
        <v>-3.8288900000000001E-2</v>
      </c>
      <c r="DW5" s="33">
        <v>1.9864000000000001E-3</v>
      </c>
      <c r="DX5" s="33">
        <v>3.9342200000000001E-2</v>
      </c>
      <c r="DY5" s="33">
        <v>8.7511599999999995E-2</v>
      </c>
      <c r="DZ5" s="33">
        <v>4.1951599999999999E-2</v>
      </c>
      <c r="EA5" s="33">
        <v>3.09041E-2</v>
      </c>
      <c r="EB5" s="33">
        <v>0.10812570000000001</v>
      </c>
      <c r="EC5" s="33">
        <v>2.6331899999999998E-2</v>
      </c>
      <c r="ED5" s="33">
        <v>5.38369E-2</v>
      </c>
      <c r="EE5" s="33">
        <v>7.5977600000000006E-2</v>
      </c>
      <c r="EF5" s="33">
        <v>0.30163990000000002</v>
      </c>
      <c r="EG5" s="33">
        <v>0.15634619999999999</v>
      </c>
      <c r="EH5" s="33">
        <v>0.12889719999999999</v>
      </c>
      <c r="EI5" s="33">
        <v>5.5340100000000003E-2</v>
      </c>
      <c r="EJ5" s="33">
        <v>0.2174024</v>
      </c>
      <c r="EK5" s="33">
        <v>0.27183629999999998</v>
      </c>
      <c r="EL5" s="33">
        <v>0.3508771</v>
      </c>
      <c r="EM5" s="33">
        <v>0.3845635</v>
      </c>
      <c r="EN5" s="33">
        <v>0.2520792</v>
      </c>
      <c r="EO5" s="33">
        <v>0.23171149999999999</v>
      </c>
      <c r="EP5" s="33">
        <v>0.1360161</v>
      </c>
      <c r="EQ5" s="33">
        <v>0.1466681</v>
      </c>
      <c r="ER5" s="33">
        <v>4.9571999999999998E-2</v>
      </c>
      <c r="ES5" s="33">
        <v>73.529449999999997</v>
      </c>
      <c r="ET5" s="33">
        <v>73.63749</v>
      </c>
      <c r="EU5" s="33">
        <v>72.719309999999993</v>
      </c>
      <c r="EV5" s="33">
        <v>72.528980000000004</v>
      </c>
      <c r="EW5" s="33">
        <v>72.253129999999999</v>
      </c>
      <c r="EX5" s="33">
        <v>72.10651</v>
      </c>
      <c r="EY5" s="33">
        <v>71.89864</v>
      </c>
      <c r="EZ5" s="33">
        <v>71.920839999999998</v>
      </c>
      <c r="FA5" s="33">
        <v>76.732439999999997</v>
      </c>
      <c r="FB5" s="33">
        <v>82.921490000000006</v>
      </c>
      <c r="FC5" s="33">
        <v>87.953199999999995</v>
      </c>
      <c r="FD5" s="33">
        <v>91.48415</v>
      </c>
      <c r="FE5" s="33">
        <v>93.221869999999996</v>
      </c>
      <c r="FF5" s="33">
        <v>92.718029999999999</v>
      </c>
      <c r="FG5" s="33">
        <v>92.281099999999995</v>
      </c>
      <c r="FH5" s="33">
        <v>90.777780000000007</v>
      </c>
      <c r="FI5" s="33">
        <v>90.25779</v>
      </c>
      <c r="FJ5" s="33">
        <v>88.913989999999998</v>
      </c>
      <c r="FK5" s="33">
        <v>86.820310000000006</v>
      </c>
      <c r="FL5" s="33">
        <v>83.091189999999997</v>
      </c>
      <c r="FM5" s="33">
        <v>79.838589999999996</v>
      </c>
      <c r="FN5" s="33">
        <v>78.426389999999998</v>
      </c>
      <c r="FO5" s="33">
        <v>77.055769999999995</v>
      </c>
      <c r="FP5" s="33">
        <v>75.717609999999993</v>
      </c>
      <c r="FQ5" s="33">
        <v>1.37195</v>
      </c>
      <c r="FR5" s="33">
        <v>8.5792300000000002E-2</v>
      </c>
      <c r="FS5">
        <v>0</v>
      </c>
    </row>
    <row r="6" spans="1:175" x14ac:dyDescent="0.2">
      <c r="A6" t="s">
        <v>209</v>
      </c>
      <c r="B6" t="s">
        <v>215</v>
      </c>
      <c r="C6">
        <v>42978</v>
      </c>
      <c r="D6">
        <v>11802</v>
      </c>
      <c r="E6" s="33">
        <v>19.109639999999999</v>
      </c>
      <c r="F6" s="33">
        <v>18.309229999999999</v>
      </c>
      <c r="G6" s="33">
        <v>17.895050000000001</v>
      </c>
      <c r="H6" s="33">
        <v>17.822340000000001</v>
      </c>
      <c r="I6" s="33">
        <v>18.624469999999999</v>
      </c>
      <c r="J6" s="33">
        <v>20.588069999999998</v>
      </c>
      <c r="K6" s="33">
        <v>23.76521</v>
      </c>
      <c r="L6" s="33">
        <v>27.015820000000001</v>
      </c>
      <c r="M6" s="33">
        <v>31.008379999999999</v>
      </c>
      <c r="N6" s="33">
        <v>34.422629999999998</v>
      </c>
      <c r="O6" s="33">
        <v>36.919960000000003</v>
      </c>
      <c r="P6" s="33">
        <v>38.82902</v>
      </c>
      <c r="Q6" s="33">
        <v>39.514830000000003</v>
      </c>
      <c r="R6" s="33">
        <v>39.676020000000001</v>
      </c>
      <c r="S6" s="33">
        <v>39.158360000000002</v>
      </c>
      <c r="T6" s="33">
        <v>38.255459999999999</v>
      </c>
      <c r="U6" s="33">
        <v>36.888469999999998</v>
      </c>
      <c r="V6" s="33">
        <v>34.880870000000002</v>
      </c>
      <c r="W6" s="33">
        <v>31.733619999999998</v>
      </c>
      <c r="X6" s="33">
        <v>30.272020000000001</v>
      </c>
      <c r="Y6" s="33">
        <v>28.61795</v>
      </c>
      <c r="Z6" s="33">
        <v>26.002569999999999</v>
      </c>
      <c r="AA6" s="33">
        <v>22.854209999999998</v>
      </c>
      <c r="AB6" s="33">
        <v>20.57573</v>
      </c>
      <c r="AC6" s="33">
        <v>-4.6164299999999998E-2</v>
      </c>
      <c r="AD6" s="33">
        <v>-9.07998E-2</v>
      </c>
      <c r="AE6" s="33">
        <v>-5.8522900000000003E-2</v>
      </c>
      <c r="AF6" s="33">
        <v>-7.7404000000000001E-2</v>
      </c>
      <c r="AG6" s="33">
        <v>2.02145E-2</v>
      </c>
      <c r="AH6" s="33">
        <v>-2.4312799999999999E-2</v>
      </c>
      <c r="AI6" s="33">
        <v>-7.6208200000000004E-2</v>
      </c>
      <c r="AJ6" s="33">
        <v>-9.7172700000000001E-2</v>
      </c>
      <c r="AK6" s="33">
        <v>-0.2937517</v>
      </c>
      <c r="AL6" s="33">
        <v>-0.258967</v>
      </c>
      <c r="AM6" s="33">
        <v>-0.16834650000000001</v>
      </c>
      <c r="AN6" s="33">
        <v>0.1211252</v>
      </c>
      <c r="AO6" s="33">
        <v>-4.3143500000000001E-2</v>
      </c>
      <c r="AP6" s="33">
        <v>-0.10712579999999999</v>
      </c>
      <c r="AQ6" s="33">
        <v>-0.27303650000000002</v>
      </c>
      <c r="AR6" s="33">
        <v>-1.9588399999999999E-2</v>
      </c>
      <c r="AS6" s="33">
        <v>0.1119112</v>
      </c>
      <c r="AT6" s="33">
        <v>0.1338384</v>
      </c>
      <c r="AU6" s="33">
        <v>0.1391327</v>
      </c>
      <c r="AV6" s="33">
        <v>-0.13953840000000001</v>
      </c>
      <c r="AW6" s="33">
        <v>-0.16914380000000001</v>
      </c>
      <c r="AX6" s="33">
        <v>-0.22676170000000001</v>
      </c>
      <c r="AY6" s="33">
        <v>-0.25679580000000002</v>
      </c>
      <c r="AZ6" s="33">
        <v>-0.21950649999999999</v>
      </c>
      <c r="BA6" s="33">
        <v>7.5957000000000004E-3</v>
      </c>
      <c r="BB6" s="33">
        <v>-3.8344700000000002E-2</v>
      </c>
      <c r="BC6" s="33">
        <v>-5.9623999999999996E-3</v>
      </c>
      <c r="BD6" s="33">
        <v>-2.5079000000000001E-2</v>
      </c>
      <c r="BE6" s="33">
        <v>7.1653999999999995E-2</v>
      </c>
      <c r="BF6" s="33">
        <v>2.9343399999999999E-2</v>
      </c>
      <c r="BG6" s="33">
        <v>-1.8832000000000002E-2</v>
      </c>
      <c r="BH6" s="33">
        <v>-3.3363900000000002E-2</v>
      </c>
      <c r="BI6" s="33">
        <v>-0.22010440000000001</v>
      </c>
      <c r="BJ6" s="33">
        <v>-0.1827801</v>
      </c>
      <c r="BK6" s="33">
        <v>-9.1316700000000001E-2</v>
      </c>
      <c r="BL6" s="33">
        <v>0.20088049999999999</v>
      </c>
      <c r="BM6" s="33">
        <v>3.7415499999999997E-2</v>
      </c>
      <c r="BN6" s="33">
        <v>-2.7042400000000001E-2</v>
      </c>
      <c r="BO6" s="33">
        <v>-0.1959225</v>
      </c>
      <c r="BP6" s="33">
        <v>5.5074999999999999E-2</v>
      </c>
      <c r="BQ6" s="33">
        <v>0.18311720000000001</v>
      </c>
      <c r="BR6" s="33">
        <v>0.2070244</v>
      </c>
      <c r="BS6" s="33">
        <v>0.21790329999999999</v>
      </c>
      <c r="BT6" s="33">
        <v>-7.01344E-2</v>
      </c>
      <c r="BU6" s="33">
        <v>-0.1070285</v>
      </c>
      <c r="BV6" s="33">
        <v>-0.16983429999999999</v>
      </c>
      <c r="BW6" s="33">
        <v>-0.2016886</v>
      </c>
      <c r="BX6" s="33">
        <v>-0.1635556</v>
      </c>
      <c r="BY6" s="33">
        <v>4.4829800000000003E-2</v>
      </c>
      <c r="BZ6" s="33">
        <v>-2.0144E-3</v>
      </c>
      <c r="CA6" s="33">
        <v>3.04409E-2</v>
      </c>
      <c r="CB6" s="33">
        <v>1.11612E-2</v>
      </c>
      <c r="CC6" s="33">
        <v>0.1072808</v>
      </c>
      <c r="CD6" s="33">
        <v>6.6505599999999998E-2</v>
      </c>
      <c r="CE6" s="33">
        <v>2.09067E-2</v>
      </c>
      <c r="CF6" s="33">
        <v>1.08299E-2</v>
      </c>
      <c r="CG6" s="33">
        <v>-0.16909650000000001</v>
      </c>
      <c r="CH6" s="33">
        <v>-0.1300132</v>
      </c>
      <c r="CI6" s="33">
        <v>-3.7966100000000003E-2</v>
      </c>
      <c r="CJ6" s="33">
        <v>0.25611869999999998</v>
      </c>
      <c r="CK6" s="33">
        <v>9.3210399999999999E-2</v>
      </c>
      <c r="CL6" s="33">
        <v>2.84231E-2</v>
      </c>
      <c r="CM6" s="33">
        <v>-0.14251359999999999</v>
      </c>
      <c r="CN6" s="33">
        <v>0.1067866</v>
      </c>
      <c r="CO6" s="33">
        <v>0.23243420000000001</v>
      </c>
      <c r="CP6" s="33">
        <v>0.25771280000000002</v>
      </c>
      <c r="CQ6" s="33">
        <v>0.27245960000000002</v>
      </c>
      <c r="CR6" s="33">
        <v>-2.2065399999999999E-2</v>
      </c>
      <c r="CS6" s="33">
        <v>-6.4007700000000001E-2</v>
      </c>
      <c r="CT6" s="33">
        <v>-0.13040660000000001</v>
      </c>
      <c r="CU6" s="33">
        <v>-0.16352149999999999</v>
      </c>
      <c r="CV6" s="33">
        <v>-0.1248042</v>
      </c>
      <c r="CW6" s="33">
        <v>8.2063899999999995E-2</v>
      </c>
      <c r="CX6" s="33">
        <v>3.4315900000000003E-2</v>
      </c>
      <c r="CY6" s="33">
        <v>6.6844200000000006E-2</v>
      </c>
      <c r="CZ6" s="33">
        <v>4.7401400000000003E-2</v>
      </c>
      <c r="DA6" s="33">
        <v>0.1429076</v>
      </c>
      <c r="DB6" s="33">
        <v>0.1036678</v>
      </c>
      <c r="DC6" s="33">
        <v>6.0645299999999999E-2</v>
      </c>
      <c r="DD6" s="33">
        <v>5.5023700000000002E-2</v>
      </c>
      <c r="DE6" s="33">
        <v>-0.1180886</v>
      </c>
      <c r="DF6" s="33">
        <v>-7.7246300000000004E-2</v>
      </c>
      <c r="DG6" s="33">
        <v>1.5384500000000001E-2</v>
      </c>
      <c r="DH6" s="33">
        <v>0.31135699999999999</v>
      </c>
      <c r="DI6" s="33">
        <v>0.14900530000000001</v>
      </c>
      <c r="DJ6" s="33">
        <v>8.3888599999999994E-2</v>
      </c>
      <c r="DK6" s="33">
        <v>-8.9104699999999995E-2</v>
      </c>
      <c r="DL6" s="33">
        <v>0.15849820000000001</v>
      </c>
      <c r="DM6" s="33">
        <v>0.28175119999999998</v>
      </c>
      <c r="DN6" s="33">
        <v>0.30840119999999999</v>
      </c>
      <c r="DO6" s="33">
        <v>0.32701590000000003</v>
      </c>
      <c r="DP6" s="33">
        <v>2.6003600000000002E-2</v>
      </c>
      <c r="DQ6" s="33">
        <v>-2.0986899999999999E-2</v>
      </c>
      <c r="DR6" s="33">
        <v>-9.0978900000000001E-2</v>
      </c>
      <c r="DS6" s="33">
        <v>-0.1253544</v>
      </c>
      <c r="DT6" s="33">
        <v>-8.6052799999999999E-2</v>
      </c>
      <c r="DU6" s="33">
        <v>0.1358239</v>
      </c>
      <c r="DV6" s="33">
        <v>8.6771000000000001E-2</v>
      </c>
      <c r="DW6" s="33">
        <v>0.1194047</v>
      </c>
      <c r="DX6" s="33">
        <v>9.9726400000000007E-2</v>
      </c>
      <c r="DY6" s="33">
        <v>0.19434709999999999</v>
      </c>
      <c r="DZ6" s="33">
        <v>0.15732399999999999</v>
      </c>
      <c r="EA6" s="33">
        <v>0.11802169999999999</v>
      </c>
      <c r="EB6" s="33">
        <v>0.11883249999999999</v>
      </c>
      <c r="EC6" s="33">
        <v>-4.4441300000000003E-2</v>
      </c>
      <c r="ED6" s="33">
        <v>-1.0594000000000001E-3</v>
      </c>
      <c r="EE6" s="33">
        <v>9.2414300000000005E-2</v>
      </c>
      <c r="EF6" s="33">
        <v>0.39111220000000002</v>
      </c>
      <c r="EG6" s="33">
        <v>0.2295643</v>
      </c>
      <c r="EH6" s="33">
        <v>0.16397200000000001</v>
      </c>
      <c r="EI6" s="33">
        <v>-1.19907E-2</v>
      </c>
      <c r="EJ6" s="33">
        <v>0.2331616</v>
      </c>
      <c r="EK6" s="33">
        <v>0.35295720000000003</v>
      </c>
      <c r="EL6" s="33">
        <v>0.38158720000000002</v>
      </c>
      <c r="EM6" s="33">
        <v>0.40578649999999999</v>
      </c>
      <c r="EN6" s="33">
        <v>9.5407599999999995E-2</v>
      </c>
      <c r="EO6" s="33">
        <v>4.1128400000000002E-2</v>
      </c>
      <c r="EP6" s="33">
        <v>-3.4051499999999998E-2</v>
      </c>
      <c r="EQ6" s="33">
        <v>-7.0247199999999996E-2</v>
      </c>
      <c r="ER6" s="33">
        <v>-3.0101900000000001E-2</v>
      </c>
      <c r="ES6" s="33">
        <v>73.711010000000002</v>
      </c>
      <c r="ET6" s="33">
        <v>72.992660000000001</v>
      </c>
      <c r="EU6" s="33">
        <v>72.46996</v>
      </c>
      <c r="EV6" s="33">
        <v>72.159019999999998</v>
      </c>
      <c r="EW6" s="33">
        <v>72.292019999999994</v>
      </c>
      <c r="EX6" s="33">
        <v>72.128219999999999</v>
      </c>
      <c r="EY6" s="33">
        <v>71.595500000000001</v>
      </c>
      <c r="EZ6" s="33">
        <v>71.487380000000002</v>
      </c>
      <c r="FA6" s="33">
        <v>74.910079999999994</v>
      </c>
      <c r="FB6" s="33">
        <v>79.448170000000005</v>
      </c>
      <c r="FC6" s="33">
        <v>83.684209999999993</v>
      </c>
      <c r="FD6" s="33">
        <v>87.408479999999997</v>
      </c>
      <c r="FE6" s="33">
        <v>90.412210000000002</v>
      </c>
      <c r="FF6" s="33">
        <v>89.599220000000003</v>
      </c>
      <c r="FG6" s="33">
        <v>89.137309999999999</v>
      </c>
      <c r="FH6" s="33">
        <v>86.918459999999996</v>
      </c>
      <c r="FI6" s="33">
        <v>86.870660000000001</v>
      </c>
      <c r="FJ6" s="33">
        <v>86.537059999999997</v>
      </c>
      <c r="FK6" s="33">
        <v>85.100430000000003</v>
      </c>
      <c r="FL6" s="33">
        <v>80.294179999999997</v>
      </c>
      <c r="FM6" s="33">
        <v>77.271090000000001</v>
      </c>
      <c r="FN6" s="33">
        <v>75.799729999999997</v>
      </c>
      <c r="FO6" s="33">
        <v>74.290459999999996</v>
      </c>
      <c r="FP6" s="33">
        <v>72.677189999999996</v>
      </c>
      <c r="FQ6" s="33">
        <v>1.3668750000000001</v>
      </c>
      <c r="FR6" s="33">
        <v>8.63154E-2</v>
      </c>
      <c r="FS6">
        <v>0</v>
      </c>
    </row>
    <row r="7" spans="1:175" x14ac:dyDescent="0.2">
      <c r="A7" t="s">
        <v>209</v>
      </c>
      <c r="B7" t="s">
        <v>215</v>
      </c>
      <c r="C7">
        <v>42979</v>
      </c>
      <c r="D7">
        <v>11802</v>
      </c>
      <c r="E7" s="33">
        <v>19.03876</v>
      </c>
      <c r="F7" s="33">
        <v>18.240349999999999</v>
      </c>
      <c r="G7" s="33">
        <v>17.845980000000001</v>
      </c>
      <c r="H7" s="33">
        <v>17.857610000000001</v>
      </c>
      <c r="I7" s="33">
        <v>18.606059999999999</v>
      </c>
      <c r="J7" s="33">
        <v>20.467269999999999</v>
      </c>
      <c r="K7" s="33">
        <v>23.510729999999999</v>
      </c>
      <c r="L7" s="33">
        <v>27.23443</v>
      </c>
      <c r="M7" s="33">
        <v>32.145200000000003</v>
      </c>
      <c r="N7" s="33">
        <v>36.076630000000002</v>
      </c>
      <c r="O7" s="33">
        <v>38.812730000000002</v>
      </c>
      <c r="P7" s="33">
        <v>40.185699999999997</v>
      </c>
      <c r="Q7" s="33">
        <v>40.346559999999997</v>
      </c>
      <c r="R7" s="33">
        <v>40.718989999999998</v>
      </c>
      <c r="S7" s="33">
        <v>40.22251</v>
      </c>
      <c r="T7" s="33">
        <v>39.153579999999998</v>
      </c>
      <c r="U7" s="33">
        <v>37.235230000000001</v>
      </c>
      <c r="V7" s="33">
        <v>34.999789999999997</v>
      </c>
      <c r="W7" s="33">
        <v>31.968330000000002</v>
      </c>
      <c r="X7" s="33">
        <v>31.080839999999998</v>
      </c>
      <c r="Y7" s="33">
        <v>29.700849999999999</v>
      </c>
      <c r="Z7" s="33">
        <v>27.51061</v>
      </c>
      <c r="AA7" s="33">
        <v>24.730450000000001</v>
      </c>
      <c r="AB7" s="33">
        <v>22.086829999999999</v>
      </c>
      <c r="AC7" s="33">
        <v>-0.31001069999999997</v>
      </c>
      <c r="AD7" s="33">
        <v>-0.31314209999999998</v>
      </c>
      <c r="AE7" s="33">
        <v>-0.26228960000000001</v>
      </c>
      <c r="AF7" s="33">
        <v>-0.16774890000000001</v>
      </c>
      <c r="AG7" s="33">
        <v>-0.16964689999999999</v>
      </c>
      <c r="AH7" s="33">
        <v>-0.21792030000000001</v>
      </c>
      <c r="AI7" s="33">
        <v>-0.2309158</v>
      </c>
      <c r="AJ7" s="33">
        <v>-0.11346920000000001</v>
      </c>
      <c r="AK7" s="33">
        <v>-0.1520792</v>
      </c>
      <c r="AL7" s="33">
        <v>-0.1690953</v>
      </c>
      <c r="AM7" s="33">
        <v>-0.2412783</v>
      </c>
      <c r="AN7" s="33">
        <v>-8.7996400000000002E-2</v>
      </c>
      <c r="AO7" s="33">
        <v>-0.209259</v>
      </c>
      <c r="AP7" s="33">
        <v>-0.19593269999999999</v>
      </c>
      <c r="AQ7" s="33">
        <v>-0.1658115</v>
      </c>
      <c r="AR7" s="33">
        <v>-6.5754199999999999E-2</v>
      </c>
      <c r="AS7" s="33">
        <v>-4.9828400000000002E-2</v>
      </c>
      <c r="AT7" s="33">
        <v>8.33927E-2</v>
      </c>
      <c r="AU7" s="33">
        <v>0.1216745</v>
      </c>
      <c r="AV7" s="33">
        <v>0.1749173</v>
      </c>
      <c r="AW7" s="33">
        <v>0.19443930000000001</v>
      </c>
      <c r="AX7" s="33">
        <v>7.89025E-2</v>
      </c>
      <c r="AY7" s="33">
        <v>0.1345759</v>
      </c>
      <c r="AZ7" s="33">
        <v>-8.2046599999999997E-2</v>
      </c>
      <c r="BA7" s="33">
        <v>-0.2543976</v>
      </c>
      <c r="BB7" s="33">
        <v>-0.2595693</v>
      </c>
      <c r="BC7" s="33">
        <v>-0.2093158</v>
      </c>
      <c r="BD7" s="33">
        <v>-0.1148979</v>
      </c>
      <c r="BE7" s="33">
        <v>-0.11566940000000001</v>
      </c>
      <c r="BF7" s="33">
        <v>-0.16470199999999999</v>
      </c>
      <c r="BG7" s="33">
        <v>-0.1708356</v>
      </c>
      <c r="BH7" s="33">
        <v>-4.2217499999999998E-2</v>
      </c>
      <c r="BI7" s="33">
        <v>-6.7259399999999997E-2</v>
      </c>
      <c r="BJ7" s="33">
        <v>-7.5448200000000007E-2</v>
      </c>
      <c r="BK7" s="33">
        <v>-0.1433005</v>
      </c>
      <c r="BL7" s="33">
        <v>1.00573E-2</v>
      </c>
      <c r="BM7" s="33">
        <v>-0.1130748</v>
      </c>
      <c r="BN7" s="33">
        <v>-0.1003395</v>
      </c>
      <c r="BO7" s="33">
        <v>-7.0512400000000003E-2</v>
      </c>
      <c r="BP7" s="33">
        <v>2.4218699999999999E-2</v>
      </c>
      <c r="BQ7" s="33">
        <v>3.1057100000000001E-2</v>
      </c>
      <c r="BR7" s="33">
        <v>0.16120909999999999</v>
      </c>
      <c r="BS7" s="33">
        <v>0.20027030000000001</v>
      </c>
      <c r="BT7" s="33">
        <v>0.25379849999999998</v>
      </c>
      <c r="BU7" s="33">
        <v>0.2708179</v>
      </c>
      <c r="BV7" s="33">
        <v>0.15318570000000001</v>
      </c>
      <c r="BW7" s="33">
        <v>0.21120620000000001</v>
      </c>
      <c r="BX7" s="33">
        <v>-1.03705E-2</v>
      </c>
      <c r="BY7" s="33">
        <v>-0.21588009999999999</v>
      </c>
      <c r="BZ7" s="33">
        <v>-0.222465</v>
      </c>
      <c r="CA7" s="33">
        <v>-0.17262630000000001</v>
      </c>
      <c r="CB7" s="33">
        <v>-7.8293500000000002E-2</v>
      </c>
      <c r="CC7" s="33">
        <v>-7.8284800000000002E-2</v>
      </c>
      <c r="CD7" s="33">
        <v>-0.12784319999999999</v>
      </c>
      <c r="CE7" s="33">
        <v>-0.12922420000000001</v>
      </c>
      <c r="CF7" s="33">
        <v>7.1311999999999999E-3</v>
      </c>
      <c r="CG7" s="33">
        <v>-8.5134000000000008E-3</v>
      </c>
      <c r="CH7" s="33">
        <v>-1.0588500000000001E-2</v>
      </c>
      <c r="CI7" s="33">
        <v>-7.5441400000000006E-2</v>
      </c>
      <c r="CJ7" s="33">
        <v>7.7968899999999994E-2</v>
      </c>
      <c r="CK7" s="33">
        <v>-4.6457900000000003E-2</v>
      </c>
      <c r="CL7" s="33">
        <v>-3.41319E-2</v>
      </c>
      <c r="CM7" s="33">
        <v>-4.5085000000000004E-3</v>
      </c>
      <c r="CN7" s="33">
        <v>8.6533700000000005E-2</v>
      </c>
      <c r="CO7" s="33">
        <v>8.7078199999999994E-2</v>
      </c>
      <c r="CP7" s="33">
        <v>0.2151045</v>
      </c>
      <c r="CQ7" s="33">
        <v>0.25470549999999997</v>
      </c>
      <c r="CR7" s="33">
        <v>0.30843130000000002</v>
      </c>
      <c r="CS7" s="33">
        <v>0.32371749999999999</v>
      </c>
      <c r="CT7" s="33">
        <v>0.20463400000000001</v>
      </c>
      <c r="CU7" s="33">
        <v>0.26428010000000002</v>
      </c>
      <c r="CV7" s="33">
        <v>3.9272099999999997E-2</v>
      </c>
      <c r="CW7" s="33">
        <v>-0.17736260000000001</v>
      </c>
      <c r="CX7" s="33">
        <v>-0.18536069999999999</v>
      </c>
      <c r="CY7" s="33">
        <v>-0.1359368</v>
      </c>
      <c r="CZ7" s="33">
        <v>-4.16891E-2</v>
      </c>
      <c r="DA7" s="33">
        <v>-4.0900199999999998E-2</v>
      </c>
      <c r="DB7" s="33">
        <v>-9.0984399999999993E-2</v>
      </c>
      <c r="DC7" s="33">
        <v>-8.7612800000000005E-2</v>
      </c>
      <c r="DD7" s="33">
        <v>5.64799E-2</v>
      </c>
      <c r="DE7" s="33">
        <v>5.0232600000000002E-2</v>
      </c>
      <c r="DF7" s="33">
        <v>5.4271199999999999E-2</v>
      </c>
      <c r="DG7" s="33">
        <v>-7.5823000000000002E-3</v>
      </c>
      <c r="DH7" s="33">
        <v>0.1458806</v>
      </c>
      <c r="DI7" s="33">
        <v>2.0159E-2</v>
      </c>
      <c r="DJ7" s="33">
        <v>3.2075699999999999E-2</v>
      </c>
      <c r="DK7" s="33">
        <v>6.1495399999999999E-2</v>
      </c>
      <c r="DL7" s="33">
        <v>0.1488487</v>
      </c>
      <c r="DM7" s="33">
        <v>0.14309930000000001</v>
      </c>
      <c r="DN7" s="33">
        <v>0.26899990000000001</v>
      </c>
      <c r="DO7" s="33">
        <v>0.30914069999999999</v>
      </c>
      <c r="DP7" s="33">
        <v>0.3630641</v>
      </c>
      <c r="DQ7" s="33">
        <v>0.37661709999999998</v>
      </c>
      <c r="DR7" s="33">
        <v>0.25608229999999998</v>
      </c>
      <c r="DS7" s="33">
        <v>0.31735400000000002</v>
      </c>
      <c r="DT7" s="33">
        <v>8.8914699999999999E-2</v>
      </c>
      <c r="DU7" s="33">
        <v>-0.1217495</v>
      </c>
      <c r="DV7" s="33">
        <v>-0.13178790000000001</v>
      </c>
      <c r="DW7" s="33">
        <v>-8.2963099999999998E-2</v>
      </c>
      <c r="DX7" s="33">
        <v>1.1161900000000001E-2</v>
      </c>
      <c r="DY7" s="33">
        <v>1.30773E-2</v>
      </c>
      <c r="DZ7" s="33">
        <v>-3.7766099999999997E-2</v>
      </c>
      <c r="EA7" s="33">
        <v>-2.7532600000000001E-2</v>
      </c>
      <c r="EB7" s="33">
        <v>0.1277316</v>
      </c>
      <c r="EC7" s="33">
        <v>0.13505239999999999</v>
      </c>
      <c r="ED7" s="33">
        <v>0.1479183</v>
      </c>
      <c r="EE7" s="33">
        <v>9.0395500000000004E-2</v>
      </c>
      <c r="EF7" s="33">
        <v>0.24393419999999999</v>
      </c>
      <c r="EG7" s="33">
        <v>0.11634319999999999</v>
      </c>
      <c r="EH7" s="33">
        <v>0.1276689</v>
      </c>
      <c r="EI7" s="33">
        <v>0.1567945</v>
      </c>
      <c r="EJ7" s="33">
        <v>0.2388216</v>
      </c>
      <c r="EK7" s="33">
        <v>0.22398480000000001</v>
      </c>
      <c r="EL7" s="33">
        <v>0.34681640000000002</v>
      </c>
      <c r="EM7" s="33">
        <v>0.38773639999999998</v>
      </c>
      <c r="EN7" s="33">
        <v>0.44194529999999999</v>
      </c>
      <c r="EO7" s="33">
        <v>0.4529957</v>
      </c>
      <c r="EP7" s="33">
        <v>0.33036549999999998</v>
      </c>
      <c r="EQ7" s="33">
        <v>0.39398430000000001</v>
      </c>
      <c r="ER7" s="33">
        <v>0.16059080000000001</v>
      </c>
      <c r="ES7" s="33">
        <v>73.353070000000002</v>
      </c>
      <c r="ET7" s="33">
        <v>74.281850000000006</v>
      </c>
      <c r="EU7" s="33">
        <v>72.970529999999997</v>
      </c>
      <c r="EV7" s="33">
        <v>72.900210000000001</v>
      </c>
      <c r="EW7" s="33">
        <v>72.218440000000001</v>
      </c>
      <c r="EX7" s="33">
        <v>72.088449999999995</v>
      </c>
      <c r="EY7" s="33">
        <v>72.207660000000004</v>
      </c>
      <c r="EZ7" s="33">
        <v>72.356170000000006</v>
      </c>
      <c r="FA7" s="33">
        <v>78.504930000000002</v>
      </c>
      <c r="FB7" s="33">
        <v>86.248180000000005</v>
      </c>
      <c r="FC7" s="33">
        <v>92.016180000000006</v>
      </c>
      <c r="FD7" s="33">
        <v>95.412229999999994</v>
      </c>
      <c r="FE7" s="33">
        <v>95.973699999999994</v>
      </c>
      <c r="FF7" s="33">
        <v>95.762889999999999</v>
      </c>
      <c r="FG7" s="33">
        <v>95.361500000000007</v>
      </c>
      <c r="FH7" s="33">
        <v>94.551839999999999</v>
      </c>
      <c r="FI7" s="33">
        <v>93.607860000000002</v>
      </c>
      <c r="FJ7" s="33">
        <v>91.288420000000002</v>
      </c>
      <c r="FK7" s="33">
        <v>88.534899999999993</v>
      </c>
      <c r="FL7" s="33">
        <v>85.852130000000002</v>
      </c>
      <c r="FM7" s="33">
        <v>82.350960000000001</v>
      </c>
      <c r="FN7" s="33">
        <v>80.945719999999994</v>
      </c>
      <c r="FO7" s="33">
        <v>79.661829999999995</v>
      </c>
      <c r="FP7" s="33">
        <v>78.577100000000002</v>
      </c>
      <c r="FQ7" s="33">
        <v>1.6252139999999999</v>
      </c>
      <c r="FR7" s="33">
        <v>0.1042724</v>
      </c>
      <c r="FS7">
        <v>0</v>
      </c>
    </row>
    <row r="8" spans="1:175" x14ac:dyDescent="0.2">
      <c r="A8" t="s">
        <v>209</v>
      </c>
      <c r="B8" t="s">
        <v>215</v>
      </c>
      <c r="C8">
        <v>42980</v>
      </c>
      <c r="D8">
        <v>11803</v>
      </c>
      <c r="E8" s="33">
        <v>20.178920000000002</v>
      </c>
      <c r="F8" s="33">
        <v>19.158449999999998</v>
      </c>
      <c r="G8" s="33">
        <v>18.58446</v>
      </c>
      <c r="H8" s="33">
        <v>18.301600000000001</v>
      </c>
      <c r="I8" s="33">
        <v>18.57339</v>
      </c>
      <c r="J8" s="33">
        <v>19.572410000000001</v>
      </c>
      <c r="K8" s="33">
        <v>20.55725</v>
      </c>
      <c r="L8" s="33">
        <v>21.869990000000001</v>
      </c>
      <c r="M8" s="33">
        <v>24.72523</v>
      </c>
      <c r="N8" s="33">
        <v>27.526579999999999</v>
      </c>
      <c r="O8" s="33">
        <v>29.554120000000001</v>
      </c>
      <c r="P8" s="33">
        <v>30.85406</v>
      </c>
      <c r="Q8" s="33">
        <v>31.362030000000001</v>
      </c>
      <c r="R8" s="33">
        <v>31.4056</v>
      </c>
      <c r="S8" s="33">
        <v>31.32301</v>
      </c>
      <c r="T8" s="33">
        <v>31.209330000000001</v>
      </c>
      <c r="U8" s="33">
        <v>31.209109999999999</v>
      </c>
      <c r="V8" s="33">
        <v>30.788129999999999</v>
      </c>
      <c r="W8" s="33">
        <v>29.885120000000001</v>
      </c>
      <c r="X8" s="33">
        <v>29.71415</v>
      </c>
      <c r="Y8" s="33">
        <v>28.942740000000001</v>
      </c>
      <c r="Z8" s="33">
        <v>27.420310000000001</v>
      </c>
      <c r="AA8" s="33">
        <v>25.129650000000002</v>
      </c>
      <c r="AB8" s="33">
        <v>23.21632</v>
      </c>
      <c r="AC8" s="33">
        <v>-0.21859110000000001</v>
      </c>
      <c r="AD8" s="33">
        <v>-0.18758379999999999</v>
      </c>
      <c r="AE8" s="33">
        <v>-0.1632004</v>
      </c>
      <c r="AF8" s="33">
        <v>-0.15847639999999999</v>
      </c>
      <c r="AG8" s="33">
        <v>-0.2387466</v>
      </c>
      <c r="AH8" s="33">
        <v>-8.9029700000000003E-2</v>
      </c>
      <c r="AI8" s="33">
        <v>-0.1587693</v>
      </c>
      <c r="AJ8" s="33">
        <v>-0.41393780000000002</v>
      </c>
      <c r="AK8" s="33">
        <v>-0.66609320000000005</v>
      </c>
      <c r="AL8" s="33">
        <v>-0.59359989999999996</v>
      </c>
      <c r="AM8" s="33">
        <v>-0.57920369999999999</v>
      </c>
      <c r="AN8" s="33">
        <v>-0.64478559999999996</v>
      </c>
      <c r="AO8" s="33">
        <v>-0.81289809999999996</v>
      </c>
      <c r="AP8" s="33">
        <v>-0.71352959999999999</v>
      </c>
      <c r="AQ8" s="33">
        <v>-0.62308529999999995</v>
      </c>
      <c r="AR8" s="33">
        <v>-0.57298550000000004</v>
      </c>
      <c r="AS8" s="33">
        <v>-0.62514510000000001</v>
      </c>
      <c r="AT8" s="33">
        <v>-0.59993790000000002</v>
      </c>
      <c r="AU8" s="33">
        <v>-0.60256180000000004</v>
      </c>
      <c r="AV8" s="33">
        <v>-0.63442810000000005</v>
      </c>
      <c r="AW8" s="33">
        <v>-0.53678680000000001</v>
      </c>
      <c r="AX8" s="33">
        <v>-0.59434209999999998</v>
      </c>
      <c r="AY8" s="33">
        <v>-0.57266600000000001</v>
      </c>
      <c r="AZ8" s="33">
        <v>-0.46013900000000002</v>
      </c>
      <c r="BA8" s="33">
        <v>-0.15984380000000001</v>
      </c>
      <c r="BB8" s="33">
        <v>-0.13092889999999999</v>
      </c>
      <c r="BC8" s="33">
        <v>-0.1093253</v>
      </c>
      <c r="BD8" s="33">
        <v>-0.1061605</v>
      </c>
      <c r="BE8" s="33">
        <v>-0.1844576</v>
      </c>
      <c r="BF8" s="33">
        <v>-3.0141899999999999E-2</v>
      </c>
      <c r="BG8" s="33">
        <v>-9.1239200000000006E-2</v>
      </c>
      <c r="BH8" s="33">
        <v>-0.34054200000000001</v>
      </c>
      <c r="BI8" s="33">
        <v>-0.58266099999999998</v>
      </c>
      <c r="BJ8" s="33">
        <v>-0.50194470000000002</v>
      </c>
      <c r="BK8" s="33">
        <v>-0.48422599999999999</v>
      </c>
      <c r="BL8" s="33">
        <v>-0.54695240000000001</v>
      </c>
      <c r="BM8" s="33">
        <v>-0.71439269999999999</v>
      </c>
      <c r="BN8" s="33">
        <v>-0.61829140000000005</v>
      </c>
      <c r="BO8" s="33">
        <v>-0.52914050000000001</v>
      </c>
      <c r="BP8" s="33">
        <v>-0.48021960000000002</v>
      </c>
      <c r="BQ8" s="33">
        <v>-0.53287969999999996</v>
      </c>
      <c r="BR8" s="33">
        <v>-0.50904139999999998</v>
      </c>
      <c r="BS8" s="33">
        <v>-0.51260269999999997</v>
      </c>
      <c r="BT8" s="33">
        <v>-0.54858030000000002</v>
      </c>
      <c r="BU8" s="33">
        <v>-0.4490575</v>
      </c>
      <c r="BV8" s="33">
        <v>-0.50522279999999997</v>
      </c>
      <c r="BW8" s="33">
        <v>-0.48579559999999999</v>
      </c>
      <c r="BX8" s="33">
        <v>-0.3755211</v>
      </c>
      <c r="BY8" s="33">
        <v>-0.1191556</v>
      </c>
      <c r="BZ8" s="33">
        <v>-9.1689900000000005E-2</v>
      </c>
      <c r="CA8" s="33">
        <v>-7.2011599999999995E-2</v>
      </c>
      <c r="CB8" s="33">
        <v>-6.9926699999999994E-2</v>
      </c>
      <c r="CC8" s="33">
        <v>-0.14685719999999999</v>
      </c>
      <c r="CD8" s="33">
        <v>1.06436E-2</v>
      </c>
      <c r="CE8" s="33">
        <v>-4.4468100000000003E-2</v>
      </c>
      <c r="CF8" s="33">
        <v>-0.28970829999999997</v>
      </c>
      <c r="CG8" s="33">
        <v>-0.52487620000000001</v>
      </c>
      <c r="CH8" s="33">
        <v>-0.43846449999999998</v>
      </c>
      <c r="CI8" s="33">
        <v>-0.41844480000000001</v>
      </c>
      <c r="CJ8" s="33">
        <v>-0.47919339999999999</v>
      </c>
      <c r="CK8" s="33">
        <v>-0.64616810000000002</v>
      </c>
      <c r="CL8" s="33">
        <v>-0.55232970000000003</v>
      </c>
      <c r="CM8" s="33">
        <v>-0.4640746</v>
      </c>
      <c r="CN8" s="33">
        <v>-0.41597030000000002</v>
      </c>
      <c r="CO8" s="33">
        <v>-0.46897689999999997</v>
      </c>
      <c r="CP8" s="33">
        <v>-0.4460867</v>
      </c>
      <c r="CQ8" s="33">
        <v>-0.45029740000000001</v>
      </c>
      <c r="CR8" s="33">
        <v>-0.48912240000000001</v>
      </c>
      <c r="CS8" s="33">
        <v>-0.38829649999999999</v>
      </c>
      <c r="CT8" s="33">
        <v>-0.44349909999999998</v>
      </c>
      <c r="CU8" s="33">
        <v>-0.42562949999999999</v>
      </c>
      <c r="CV8" s="33">
        <v>-0.316915</v>
      </c>
      <c r="CW8" s="33">
        <v>-7.8467400000000007E-2</v>
      </c>
      <c r="CX8" s="33">
        <v>-5.2450900000000002E-2</v>
      </c>
      <c r="CY8" s="33">
        <v>-3.4697899999999997E-2</v>
      </c>
      <c r="CZ8" s="33">
        <v>-3.3692899999999998E-2</v>
      </c>
      <c r="DA8" s="33">
        <v>-0.1092568</v>
      </c>
      <c r="DB8" s="33">
        <v>5.1429099999999998E-2</v>
      </c>
      <c r="DC8" s="33">
        <v>2.3029999999999999E-3</v>
      </c>
      <c r="DD8" s="33">
        <v>-0.23887459999999999</v>
      </c>
      <c r="DE8" s="33">
        <v>-0.46709129999999999</v>
      </c>
      <c r="DF8" s="33">
        <v>-0.3749844</v>
      </c>
      <c r="DG8" s="33">
        <v>-0.35266360000000002</v>
      </c>
      <c r="DH8" s="33">
        <v>-0.41143439999999998</v>
      </c>
      <c r="DI8" s="33">
        <v>-0.5779436</v>
      </c>
      <c r="DJ8" s="33">
        <v>-0.48636800000000002</v>
      </c>
      <c r="DK8" s="33">
        <v>-0.39900869999999999</v>
      </c>
      <c r="DL8" s="33">
        <v>-0.35172100000000001</v>
      </c>
      <c r="DM8" s="33">
        <v>-0.40507409999999999</v>
      </c>
      <c r="DN8" s="33">
        <v>-0.38313209999999998</v>
      </c>
      <c r="DO8" s="33">
        <v>-0.387992</v>
      </c>
      <c r="DP8" s="33">
        <v>-0.4296644</v>
      </c>
      <c r="DQ8" s="33">
        <v>-0.32753549999999998</v>
      </c>
      <c r="DR8" s="33">
        <v>-0.38177539999999999</v>
      </c>
      <c r="DS8" s="33">
        <v>-0.36546329999999999</v>
      </c>
      <c r="DT8" s="33">
        <v>-0.25830890000000001</v>
      </c>
      <c r="DU8" s="33">
        <v>-1.9720100000000001E-2</v>
      </c>
      <c r="DV8" s="33">
        <v>4.2040000000000003E-3</v>
      </c>
      <c r="DW8" s="33">
        <v>1.9177199999999998E-2</v>
      </c>
      <c r="DX8" s="33">
        <v>1.8623000000000001E-2</v>
      </c>
      <c r="DY8" s="33">
        <v>-5.4967799999999997E-2</v>
      </c>
      <c r="DZ8" s="33">
        <v>0.1103169</v>
      </c>
      <c r="EA8" s="33">
        <v>6.9833099999999995E-2</v>
      </c>
      <c r="EB8" s="33">
        <v>-0.16547880000000001</v>
      </c>
      <c r="EC8" s="33">
        <v>-0.38365919999999998</v>
      </c>
      <c r="ED8" s="33">
        <v>-0.2833291</v>
      </c>
      <c r="EE8" s="33">
        <v>-0.25768600000000003</v>
      </c>
      <c r="EF8" s="33">
        <v>-0.31360120000000002</v>
      </c>
      <c r="EG8" s="33">
        <v>-0.47943809999999998</v>
      </c>
      <c r="EH8" s="33">
        <v>-0.39112980000000003</v>
      </c>
      <c r="EI8" s="33">
        <v>-0.3050639</v>
      </c>
      <c r="EJ8" s="33">
        <v>-0.25895509999999999</v>
      </c>
      <c r="EK8" s="33">
        <v>-0.3128087</v>
      </c>
      <c r="EL8" s="33">
        <v>-0.29223559999999998</v>
      </c>
      <c r="EM8" s="33">
        <v>-0.29803289999999999</v>
      </c>
      <c r="EN8" s="33">
        <v>-0.34381660000000003</v>
      </c>
      <c r="EO8" s="33">
        <v>-0.2398062</v>
      </c>
      <c r="EP8" s="33">
        <v>-0.29265609999999997</v>
      </c>
      <c r="EQ8" s="33">
        <v>-0.27859299999999998</v>
      </c>
      <c r="ER8" s="33">
        <v>-0.17369100000000001</v>
      </c>
      <c r="ES8" s="33">
        <v>77.591930000000005</v>
      </c>
      <c r="ET8" s="33">
        <v>76.432429999999997</v>
      </c>
      <c r="EU8" s="33">
        <v>75.529430000000005</v>
      </c>
      <c r="EV8" s="33">
        <v>75.244159999999994</v>
      </c>
      <c r="EW8" s="33">
        <v>74.620840000000001</v>
      </c>
      <c r="EX8" s="33">
        <v>73.735820000000004</v>
      </c>
      <c r="EY8" s="33">
        <v>73.417720000000003</v>
      </c>
      <c r="EZ8" s="33">
        <v>73.603189999999998</v>
      </c>
      <c r="FA8" s="33">
        <v>76.04195</v>
      </c>
      <c r="FB8" s="33">
        <v>80.805030000000002</v>
      </c>
      <c r="FC8" s="33">
        <v>86.469149999999999</v>
      </c>
      <c r="FD8" s="33">
        <v>90.338949999999997</v>
      </c>
      <c r="FE8" s="33">
        <v>94.217969999999994</v>
      </c>
      <c r="FF8" s="33">
        <v>96.339650000000006</v>
      </c>
      <c r="FG8" s="33">
        <v>95.077669999999998</v>
      </c>
      <c r="FH8" s="33">
        <v>93.524090000000001</v>
      </c>
      <c r="FI8" s="33">
        <v>93.214119999999994</v>
      </c>
      <c r="FJ8" s="33">
        <v>93.328209999999999</v>
      </c>
      <c r="FK8" s="33">
        <v>91.655190000000005</v>
      </c>
      <c r="FL8" s="33">
        <v>89.182550000000006</v>
      </c>
      <c r="FM8" s="33">
        <v>86.211089999999999</v>
      </c>
      <c r="FN8" s="33">
        <v>86.294839999999994</v>
      </c>
      <c r="FO8" s="33">
        <v>87.428830000000005</v>
      </c>
      <c r="FP8" s="33">
        <v>87.237269999999995</v>
      </c>
      <c r="FQ8" s="33">
        <v>1.883097</v>
      </c>
      <c r="FR8" s="33">
        <v>0.1134902</v>
      </c>
      <c r="FS8">
        <v>0</v>
      </c>
    </row>
    <row r="9" spans="1:175" x14ac:dyDescent="0.2">
      <c r="A9" t="s">
        <v>209</v>
      </c>
      <c r="B9" t="s">
        <v>215</v>
      </c>
      <c r="C9" t="s">
        <v>235</v>
      </c>
      <c r="D9">
        <v>11802</v>
      </c>
      <c r="E9" s="33">
        <v>19.074200000000001</v>
      </c>
      <c r="F9" s="33">
        <v>18.274789999999999</v>
      </c>
      <c r="G9" s="33">
        <v>17.870509999999999</v>
      </c>
      <c r="H9" s="33">
        <v>17.839980000000001</v>
      </c>
      <c r="I9" s="33">
        <v>18.615259999999999</v>
      </c>
      <c r="J9" s="33">
        <v>20.527670000000001</v>
      </c>
      <c r="K9" s="33">
        <v>23.637969999999999</v>
      </c>
      <c r="L9" s="33">
        <v>27.125129999999999</v>
      </c>
      <c r="M9" s="33">
        <v>31.576789999999999</v>
      </c>
      <c r="N9" s="33">
        <v>35.249630000000003</v>
      </c>
      <c r="O9" s="33">
        <v>37.866340000000001</v>
      </c>
      <c r="P9" s="33">
        <v>39.507359999999998</v>
      </c>
      <c r="Q9" s="33">
        <v>39.930689999999998</v>
      </c>
      <c r="R9" s="33">
        <v>40.197510000000001</v>
      </c>
      <c r="S9" s="33">
        <v>39.690440000000002</v>
      </c>
      <c r="T9" s="33">
        <v>38.704520000000002</v>
      </c>
      <c r="U9" s="33">
        <v>37.06185</v>
      </c>
      <c r="V9" s="33">
        <v>34.940330000000003</v>
      </c>
      <c r="W9" s="33">
        <v>31.85098</v>
      </c>
      <c r="X9" s="33">
        <v>30.67643</v>
      </c>
      <c r="Y9" s="33">
        <v>29.159400000000002</v>
      </c>
      <c r="Z9" s="33">
        <v>26.756589999999999</v>
      </c>
      <c r="AA9" s="33">
        <v>23.79233</v>
      </c>
      <c r="AB9" s="33">
        <v>21.33128</v>
      </c>
      <c r="AC9" s="33">
        <v>-0.1662949</v>
      </c>
      <c r="AD9" s="33">
        <v>-0.1901466</v>
      </c>
      <c r="AE9" s="33">
        <v>-0.14878379999999999</v>
      </c>
      <c r="AF9" s="33">
        <v>-0.11127570000000001</v>
      </c>
      <c r="AG9" s="33">
        <v>-6.3738100000000006E-2</v>
      </c>
      <c r="AH9" s="33">
        <v>-0.1081867</v>
      </c>
      <c r="AI9" s="33">
        <v>-0.13970270000000001</v>
      </c>
      <c r="AJ9" s="33">
        <v>-9.1938599999999995E-2</v>
      </c>
      <c r="AK9" s="33">
        <v>-0.20885039999999999</v>
      </c>
      <c r="AL9" s="33">
        <v>-0.198826</v>
      </c>
      <c r="AM9" s="33">
        <v>-0.1890038</v>
      </c>
      <c r="AN9" s="33">
        <v>3.1826300000000002E-2</v>
      </c>
      <c r="AO9" s="33">
        <v>-0.1104776</v>
      </c>
      <c r="AP9" s="33">
        <v>-0.13529910000000001</v>
      </c>
      <c r="AQ9" s="33">
        <v>-0.2006416</v>
      </c>
      <c r="AR9" s="33">
        <v>-2.2088699999999999E-2</v>
      </c>
      <c r="AS9" s="33">
        <v>5.1585199999999998E-2</v>
      </c>
      <c r="AT9" s="33">
        <v>0.12970780000000001</v>
      </c>
      <c r="AU9" s="33">
        <v>0.15198590000000001</v>
      </c>
      <c r="AV9" s="33">
        <v>3.8824400000000002E-2</v>
      </c>
      <c r="AW9" s="33">
        <v>3.18021E-2</v>
      </c>
      <c r="AX9" s="33">
        <v>-5.5241400000000003E-2</v>
      </c>
      <c r="AY9" s="33">
        <v>-4.3425499999999999E-2</v>
      </c>
      <c r="AZ9" s="33">
        <v>-0.13440489999999999</v>
      </c>
      <c r="BA9" s="33">
        <v>-0.1185755</v>
      </c>
      <c r="BB9" s="33">
        <v>-0.14411860000000001</v>
      </c>
      <c r="BC9" s="33">
        <v>-0.1028833</v>
      </c>
      <c r="BD9" s="33">
        <v>-6.53643E-2</v>
      </c>
      <c r="BE9" s="33">
        <v>-1.7515599999999999E-2</v>
      </c>
      <c r="BF9" s="33">
        <v>-6.23885E-2</v>
      </c>
      <c r="BG9" s="33">
        <v>-8.9162599999999995E-2</v>
      </c>
      <c r="BH9" s="33">
        <v>-3.2314700000000002E-2</v>
      </c>
      <c r="BI9" s="33">
        <v>-0.13792660000000001</v>
      </c>
      <c r="BJ9" s="33">
        <v>-0.1228923</v>
      </c>
      <c r="BK9" s="33">
        <v>-0.1108398</v>
      </c>
      <c r="BL9" s="33">
        <v>0.1117139</v>
      </c>
      <c r="BM9" s="33">
        <v>-3.1395699999999999E-2</v>
      </c>
      <c r="BN9" s="33">
        <v>-5.7049700000000002E-2</v>
      </c>
      <c r="BO9" s="33">
        <v>-0.1255318</v>
      </c>
      <c r="BP9" s="33">
        <v>4.8069099999999997E-2</v>
      </c>
      <c r="BQ9" s="33">
        <v>0.1154935</v>
      </c>
      <c r="BR9" s="33">
        <v>0.19274749999999999</v>
      </c>
      <c r="BS9" s="33">
        <v>0.2179181</v>
      </c>
      <c r="BT9" s="33">
        <v>0.10048029999999999</v>
      </c>
      <c r="BU9" s="33">
        <v>8.9732500000000007E-2</v>
      </c>
      <c r="BV9" s="33">
        <v>-6.7730000000000004E-4</v>
      </c>
      <c r="BW9" s="33">
        <v>1.19951E-2</v>
      </c>
      <c r="BX9" s="33">
        <v>-8.0263899999999999E-2</v>
      </c>
      <c r="BY9" s="33">
        <v>-8.5525100000000007E-2</v>
      </c>
      <c r="BZ9" s="33">
        <v>-0.1122397</v>
      </c>
      <c r="CA9" s="33">
        <v>-7.1092699999999995E-2</v>
      </c>
      <c r="CB9" s="33">
        <v>-3.3566199999999997E-2</v>
      </c>
      <c r="CC9" s="33">
        <v>1.4498E-2</v>
      </c>
      <c r="CD9" s="33">
        <v>-3.06688E-2</v>
      </c>
      <c r="CE9" s="33">
        <v>-5.4158699999999997E-2</v>
      </c>
      <c r="CF9" s="33">
        <v>8.9805000000000006E-3</v>
      </c>
      <c r="CG9" s="33">
        <v>-8.8804999999999995E-2</v>
      </c>
      <c r="CH9" s="33">
        <v>-7.0300799999999997E-2</v>
      </c>
      <c r="CI9" s="33">
        <v>-5.6703700000000003E-2</v>
      </c>
      <c r="CJ9" s="33">
        <v>0.16704379999999999</v>
      </c>
      <c r="CK9" s="33">
        <v>2.33762E-2</v>
      </c>
      <c r="CL9" s="33">
        <v>-2.8544E-3</v>
      </c>
      <c r="CM9" s="33">
        <v>-7.3511000000000007E-2</v>
      </c>
      <c r="CN9" s="33">
        <v>9.6660200000000002E-2</v>
      </c>
      <c r="CO9" s="33">
        <v>0.15975619999999999</v>
      </c>
      <c r="CP9" s="33">
        <v>0.2364087</v>
      </c>
      <c r="CQ9" s="33">
        <v>0.2635825</v>
      </c>
      <c r="CR9" s="33">
        <v>0.1431829</v>
      </c>
      <c r="CS9" s="33">
        <v>0.1298549</v>
      </c>
      <c r="CT9" s="33">
        <v>3.7113699999999999E-2</v>
      </c>
      <c r="CU9" s="33">
        <v>5.0379300000000002E-2</v>
      </c>
      <c r="CV9" s="33">
        <v>-4.2765999999999998E-2</v>
      </c>
      <c r="CW9" s="33">
        <v>-5.2474800000000002E-2</v>
      </c>
      <c r="CX9" s="33">
        <v>-8.0360799999999996E-2</v>
      </c>
      <c r="CY9" s="33">
        <v>-3.93021E-2</v>
      </c>
      <c r="CZ9" s="33">
        <v>-1.768E-3</v>
      </c>
      <c r="DA9" s="33">
        <v>4.65116E-2</v>
      </c>
      <c r="DB9" s="33">
        <v>1.0509E-3</v>
      </c>
      <c r="DC9" s="33">
        <v>-1.9154899999999999E-2</v>
      </c>
      <c r="DD9" s="33">
        <v>5.0275800000000002E-2</v>
      </c>
      <c r="DE9" s="33">
        <v>-3.9683299999999998E-2</v>
      </c>
      <c r="DF9" s="33">
        <v>-1.77094E-2</v>
      </c>
      <c r="DG9" s="33">
        <v>-2.5676000000000002E-3</v>
      </c>
      <c r="DH9" s="33">
        <v>0.22237370000000001</v>
      </c>
      <c r="DI9" s="33">
        <v>7.8148200000000001E-2</v>
      </c>
      <c r="DJ9" s="33">
        <v>5.1340900000000002E-2</v>
      </c>
      <c r="DK9" s="33">
        <v>-2.14903E-2</v>
      </c>
      <c r="DL9" s="33">
        <v>0.1452512</v>
      </c>
      <c r="DM9" s="33">
        <v>0.2040189</v>
      </c>
      <c r="DN9" s="33">
        <v>0.28006979999999998</v>
      </c>
      <c r="DO9" s="33">
        <v>0.30924699999999999</v>
      </c>
      <c r="DP9" s="33">
        <v>0.18588560000000001</v>
      </c>
      <c r="DQ9" s="33">
        <v>0.1699773</v>
      </c>
      <c r="DR9" s="33">
        <v>7.4904700000000005E-2</v>
      </c>
      <c r="DS9" s="33">
        <v>8.8763499999999995E-2</v>
      </c>
      <c r="DT9" s="33">
        <v>-5.2681999999999998E-3</v>
      </c>
      <c r="DU9" s="33">
        <v>-4.7553999999999999E-3</v>
      </c>
      <c r="DV9" s="33">
        <v>-3.4332799999999997E-2</v>
      </c>
      <c r="DW9" s="33">
        <v>6.5983999999999999E-3</v>
      </c>
      <c r="DX9" s="33">
        <v>4.4143399999999999E-2</v>
      </c>
      <c r="DY9" s="33">
        <v>9.27341E-2</v>
      </c>
      <c r="DZ9" s="33">
        <v>4.6849099999999998E-2</v>
      </c>
      <c r="EA9" s="33">
        <v>3.1385200000000002E-2</v>
      </c>
      <c r="EB9" s="33">
        <v>0.1098997</v>
      </c>
      <c r="EC9" s="33">
        <v>3.1240500000000001E-2</v>
      </c>
      <c r="ED9" s="33">
        <v>5.82243E-2</v>
      </c>
      <c r="EE9" s="33">
        <v>7.5596300000000005E-2</v>
      </c>
      <c r="EF9" s="33">
        <v>0.30226130000000001</v>
      </c>
      <c r="EG9" s="33">
        <v>0.15723010000000001</v>
      </c>
      <c r="EH9" s="33">
        <v>0.12959029999999999</v>
      </c>
      <c r="EI9" s="33">
        <v>5.36195E-2</v>
      </c>
      <c r="EJ9" s="33">
        <v>0.21540899999999999</v>
      </c>
      <c r="EK9" s="33">
        <v>0.26792719999999998</v>
      </c>
      <c r="EL9" s="33">
        <v>0.34310950000000001</v>
      </c>
      <c r="EM9" s="33">
        <v>0.37517909999999999</v>
      </c>
      <c r="EN9" s="33">
        <v>0.2475415</v>
      </c>
      <c r="EO9" s="33">
        <v>0.22790769999999999</v>
      </c>
      <c r="EP9" s="33">
        <v>0.12946879999999999</v>
      </c>
      <c r="EQ9" s="33">
        <v>0.14418410000000001</v>
      </c>
      <c r="ER9" s="33">
        <v>4.8872800000000001E-2</v>
      </c>
      <c r="ES9" s="33">
        <v>73.53116</v>
      </c>
      <c r="ET9" s="33">
        <v>73.639920000000004</v>
      </c>
      <c r="EU9" s="33">
        <v>72.721320000000006</v>
      </c>
      <c r="EV9" s="33">
        <v>72.530910000000006</v>
      </c>
      <c r="EW9" s="33">
        <v>72.255070000000003</v>
      </c>
      <c r="EX9" s="33">
        <v>72.1083</v>
      </c>
      <c r="EY9" s="33">
        <v>71.900899999999993</v>
      </c>
      <c r="EZ9" s="33">
        <v>71.923550000000006</v>
      </c>
      <c r="FA9" s="33">
        <v>76.735209999999995</v>
      </c>
      <c r="FB9" s="33">
        <v>82.922030000000007</v>
      </c>
      <c r="FC9" s="33">
        <v>87.956220000000002</v>
      </c>
      <c r="FD9" s="33">
        <v>91.488410000000002</v>
      </c>
      <c r="FE9" s="33">
        <v>93.226799999999997</v>
      </c>
      <c r="FF9" s="33">
        <v>92.723429999999993</v>
      </c>
      <c r="FG9" s="33">
        <v>92.285640000000001</v>
      </c>
      <c r="FH9" s="33">
        <v>90.780540000000002</v>
      </c>
      <c r="FI9" s="33">
        <v>90.261719999999997</v>
      </c>
      <c r="FJ9" s="33">
        <v>88.918270000000007</v>
      </c>
      <c r="FK9" s="33">
        <v>86.824520000000007</v>
      </c>
      <c r="FL9" s="33">
        <v>83.094920000000002</v>
      </c>
      <c r="FM9" s="33">
        <v>79.841430000000003</v>
      </c>
      <c r="FN9" s="33">
        <v>78.429209999999998</v>
      </c>
      <c r="FO9" s="33">
        <v>77.058070000000001</v>
      </c>
      <c r="FP9" s="33">
        <v>75.720110000000005</v>
      </c>
      <c r="FQ9" s="33">
        <v>1.3721859999999999</v>
      </c>
      <c r="FR9" s="33">
        <v>8.5823099999999999E-2</v>
      </c>
      <c r="FS9">
        <v>0</v>
      </c>
    </row>
    <row r="10" spans="1:175" x14ac:dyDescent="0.2">
      <c r="A10" t="s">
        <v>209</v>
      </c>
      <c r="B10" t="s">
        <v>216</v>
      </c>
      <c r="C10">
        <v>42978</v>
      </c>
      <c r="D10">
        <v>0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0</v>
      </c>
      <c r="L10" s="33">
        <v>0</v>
      </c>
      <c r="M10" s="33">
        <v>0</v>
      </c>
      <c r="N10" s="33">
        <v>0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3">
        <v>0</v>
      </c>
      <c r="AD10" s="33">
        <v>0</v>
      </c>
      <c r="AE10" s="33">
        <v>0</v>
      </c>
      <c r="AF10" s="33">
        <v>0</v>
      </c>
      <c r="AG10" s="33">
        <v>0</v>
      </c>
      <c r="AH10" s="33">
        <v>0</v>
      </c>
      <c r="AI10" s="33">
        <v>0</v>
      </c>
      <c r="AJ10" s="33">
        <v>0</v>
      </c>
      <c r="AK10" s="33">
        <v>0</v>
      </c>
      <c r="AL10" s="33">
        <v>0</v>
      </c>
      <c r="AM10" s="33">
        <v>0</v>
      </c>
      <c r="AN10" s="33">
        <v>0</v>
      </c>
      <c r="AO10" s="33">
        <v>0</v>
      </c>
      <c r="AP10" s="33">
        <v>0</v>
      </c>
      <c r="AQ10" s="33">
        <v>0</v>
      </c>
      <c r="AR10" s="33">
        <v>0</v>
      </c>
      <c r="AS10" s="33">
        <v>0</v>
      </c>
      <c r="AT10" s="33">
        <v>0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3">
        <v>0</v>
      </c>
      <c r="BA10" s="33">
        <v>0</v>
      </c>
      <c r="BB10" s="33">
        <v>0</v>
      </c>
      <c r="BC10" s="33">
        <v>0</v>
      </c>
      <c r="BD10" s="33">
        <v>0</v>
      </c>
      <c r="BE10" s="33">
        <v>0</v>
      </c>
      <c r="BF10" s="33">
        <v>0</v>
      </c>
      <c r="BG10" s="33">
        <v>0</v>
      </c>
      <c r="BH10" s="33">
        <v>0</v>
      </c>
      <c r="BI10" s="33">
        <v>0</v>
      </c>
      <c r="BJ10" s="33">
        <v>0</v>
      </c>
      <c r="BK10" s="33">
        <v>0</v>
      </c>
      <c r="BL10" s="33">
        <v>0</v>
      </c>
      <c r="BM10" s="33">
        <v>0</v>
      </c>
      <c r="BN10" s="33">
        <v>0</v>
      </c>
      <c r="BO10" s="33">
        <v>0</v>
      </c>
      <c r="BP10" s="33">
        <v>0</v>
      </c>
      <c r="BQ10" s="33">
        <v>0</v>
      </c>
      <c r="BR10" s="33">
        <v>0</v>
      </c>
      <c r="BS10" s="33">
        <v>0</v>
      </c>
      <c r="BT10" s="33">
        <v>0</v>
      </c>
      <c r="BU10" s="33">
        <v>0</v>
      </c>
      <c r="BV10" s="33">
        <v>0</v>
      </c>
      <c r="BW10" s="33">
        <v>0</v>
      </c>
      <c r="BX10" s="33">
        <v>0</v>
      </c>
      <c r="BY10" s="33">
        <v>0</v>
      </c>
      <c r="BZ10" s="33">
        <v>0</v>
      </c>
      <c r="CA10" s="33">
        <v>0</v>
      </c>
      <c r="CB10" s="33">
        <v>0</v>
      </c>
      <c r="CC10" s="33">
        <v>0</v>
      </c>
      <c r="CD10" s="33">
        <v>0</v>
      </c>
      <c r="CE10" s="33">
        <v>0</v>
      </c>
      <c r="CF10" s="33">
        <v>0</v>
      </c>
      <c r="CG10" s="33">
        <v>0</v>
      </c>
      <c r="CH10" s="33">
        <v>0</v>
      </c>
      <c r="CI10" s="33">
        <v>0</v>
      </c>
      <c r="CJ10" s="33">
        <v>0</v>
      </c>
      <c r="CK10" s="33">
        <v>0</v>
      </c>
      <c r="CL10" s="33">
        <v>0</v>
      </c>
      <c r="CM10" s="33">
        <v>0</v>
      </c>
      <c r="CN10" s="33">
        <v>0</v>
      </c>
      <c r="CO10" s="33">
        <v>0</v>
      </c>
      <c r="CP10" s="33">
        <v>0</v>
      </c>
      <c r="CQ10" s="33">
        <v>0</v>
      </c>
      <c r="CR10" s="33">
        <v>0</v>
      </c>
      <c r="CS10" s="33">
        <v>0</v>
      </c>
      <c r="CT10" s="33">
        <v>0</v>
      </c>
      <c r="CU10" s="33">
        <v>0</v>
      </c>
      <c r="CV10" s="33">
        <v>0</v>
      </c>
      <c r="CW10" s="33">
        <v>0</v>
      </c>
      <c r="CX10" s="33">
        <v>0</v>
      </c>
      <c r="CY10" s="33">
        <v>0</v>
      </c>
      <c r="CZ10" s="33">
        <v>0</v>
      </c>
      <c r="DA10" s="33">
        <v>0</v>
      </c>
      <c r="DB10" s="33">
        <v>0</v>
      </c>
      <c r="DC10" s="33">
        <v>0</v>
      </c>
      <c r="DD10" s="33">
        <v>0</v>
      </c>
      <c r="DE10" s="33">
        <v>0</v>
      </c>
      <c r="DF10" s="33">
        <v>0</v>
      </c>
      <c r="DG10" s="33">
        <v>0</v>
      </c>
      <c r="DH10" s="33">
        <v>0</v>
      </c>
      <c r="DI10" s="33">
        <v>0</v>
      </c>
      <c r="DJ10" s="33">
        <v>0</v>
      </c>
      <c r="DK10" s="33">
        <v>0</v>
      </c>
      <c r="DL10" s="33">
        <v>0</v>
      </c>
      <c r="DM10" s="33">
        <v>0</v>
      </c>
      <c r="DN10" s="33">
        <v>0</v>
      </c>
      <c r="DO10" s="33">
        <v>0</v>
      </c>
      <c r="DP10" s="33">
        <v>0</v>
      </c>
      <c r="DQ10" s="33">
        <v>0</v>
      </c>
      <c r="DR10" s="33">
        <v>0</v>
      </c>
      <c r="DS10" s="33">
        <v>0</v>
      </c>
      <c r="DT10" s="33">
        <v>0</v>
      </c>
      <c r="DU10" s="33">
        <v>0</v>
      </c>
      <c r="DV10" s="33">
        <v>0</v>
      </c>
      <c r="DW10" s="33">
        <v>0</v>
      </c>
      <c r="DX10" s="33">
        <v>0</v>
      </c>
      <c r="DY10" s="33">
        <v>0</v>
      </c>
      <c r="DZ10" s="33">
        <v>0</v>
      </c>
      <c r="EA10" s="33">
        <v>0</v>
      </c>
      <c r="EB10" s="33">
        <v>0</v>
      </c>
      <c r="EC10" s="33">
        <v>0</v>
      </c>
      <c r="ED10" s="33">
        <v>0</v>
      </c>
      <c r="EE10" s="33">
        <v>0</v>
      </c>
      <c r="EF10" s="33">
        <v>0</v>
      </c>
      <c r="EG10" s="33">
        <v>0</v>
      </c>
      <c r="EH10" s="33">
        <v>0</v>
      </c>
      <c r="EI10" s="33">
        <v>0</v>
      </c>
      <c r="EJ10" s="33">
        <v>0</v>
      </c>
      <c r="EK10" s="33">
        <v>0</v>
      </c>
      <c r="EL10" s="33">
        <v>0</v>
      </c>
      <c r="EM10" s="33">
        <v>0</v>
      </c>
      <c r="EN10" s="33">
        <v>0</v>
      </c>
      <c r="EO10" s="33">
        <v>0</v>
      </c>
      <c r="EP10" s="33">
        <v>0</v>
      </c>
      <c r="EQ10" s="33">
        <v>0</v>
      </c>
      <c r="ER10" s="33">
        <v>0</v>
      </c>
      <c r="ES10" s="33">
        <v>0</v>
      </c>
      <c r="ET10" s="33">
        <v>0</v>
      </c>
      <c r="EU10" s="33">
        <v>0</v>
      </c>
      <c r="EV10" s="33">
        <v>0</v>
      </c>
      <c r="EW10" s="33">
        <v>0</v>
      </c>
      <c r="EX10" s="33">
        <v>0</v>
      </c>
      <c r="EY10" s="33">
        <v>0</v>
      </c>
      <c r="EZ10" s="33">
        <v>0</v>
      </c>
      <c r="FA10" s="33">
        <v>0</v>
      </c>
      <c r="FB10" s="33">
        <v>0</v>
      </c>
      <c r="FC10" s="33">
        <v>0</v>
      </c>
      <c r="FD10" s="33">
        <v>0</v>
      </c>
      <c r="FE10" s="33">
        <v>0</v>
      </c>
      <c r="FF10" s="33">
        <v>0</v>
      </c>
      <c r="FG10" s="33">
        <v>0</v>
      </c>
      <c r="FH10" s="33">
        <v>0</v>
      </c>
      <c r="FI10" s="33">
        <v>0</v>
      </c>
      <c r="FJ10" s="33">
        <v>0</v>
      </c>
      <c r="FK10" s="33">
        <v>0</v>
      </c>
      <c r="FL10" s="33">
        <v>0</v>
      </c>
      <c r="FM10" s="33">
        <v>0</v>
      </c>
      <c r="FN10" s="33">
        <v>0</v>
      </c>
      <c r="FO10" s="33">
        <v>0</v>
      </c>
      <c r="FP10" s="33">
        <v>0</v>
      </c>
      <c r="FQ10" s="33">
        <v>0</v>
      </c>
      <c r="FR10" s="33">
        <v>0</v>
      </c>
      <c r="FS10">
        <v>1</v>
      </c>
    </row>
    <row r="11" spans="1:175" x14ac:dyDescent="0.2">
      <c r="A11" t="s">
        <v>209</v>
      </c>
      <c r="B11" t="s">
        <v>216</v>
      </c>
      <c r="C11">
        <v>42979</v>
      </c>
      <c r="D11">
        <v>0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3">
        <v>0</v>
      </c>
      <c r="O11" s="33">
        <v>0</v>
      </c>
      <c r="P11" s="33">
        <v>0</v>
      </c>
      <c r="Q11" s="33">
        <v>0</v>
      </c>
      <c r="R11" s="33">
        <v>0</v>
      </c>
      <c r="S11" s="33">
        <v>0</v>
      </c>
      <c r="T11" s="33">
        <v>0</v>
      </c>
      <c r="U11" s="33">
        <v>0</v>
      </c>
      <c r="V11" s="33">
        <v>0</v>
      </c>
      <c r="W11" s="33">
        <v>0</v>
      </c>
      <c r="X11" s="33">
        <v>0</v>
      </c>
      <c r="Y11" s="33">
        <v>0</v>
      </c>
      <c r="Z11" s="33">
        <v>0</v>
      </c>
      <c r="AA11" s="33">
        <v>0</v>
      </c>
      <c r="AB11" s="33">
        <v>0</v>
      </c>
      <c r="AC11" s="33">
        <v>0</v>
      </c>
      <c r="AD11" s="33">
        <v>0</v>
      </c>
      <c r="AE11" s="33">
        <v>0</v>
      </c>
      <c r="AF11" s="33">
        <v>0</v>
      </c>
      <c r="AG11" s="33">
        <v>0</v>
      </c>
      <c r="AH11" s="33">
        <v>0</v>
      </c>
      <c r="AI11" s="33">
        <v>0</v>
      </c>
      <c r="AJ11" s="33">
        <v>0</v>
      </c>
      <c r="AK11" s="33">
        <v>0</v>
      </c>
      <c r="AL11" s="33">
        <v>0</v>
      </c>
      <c r="AM11" s="33">
        <v>0</v>
      </c>
      <c r="AN11" s="33">
        <v>0</v>
      </c>
      <c r="AO11" s="33">
        <v>0</v>
      </c>
      <c r="AP11" s="33">
        <v>0</v>
      </c>
      <c r="AQ11" s="33">
        <v>0</v>
      </c>
      <c r="AR11" s="33">
        <v>0</v>
      </c>
      <c r="AS11" s="33">
        <v>0</v>
      </c>
      <c r="AT11" s="33">
        <v>0</v>
      </c>
      <c r="AU11" s="33">
        <v>0</v>
      </c>
      <c r="AV11" s="33">
        <v>0</v>
      </c>
      <c r="AW11" s="33">
        <v>0</v>
      </c>
      <c r="AX11" s="33">
        <v>0</v>
      </c>
      <c r="AY11" s="33">
        <v>0</v>
      </c>
      <c r="AZ11" s="33">
        <v>0</v>
      </c>
      <c r="BA11" s="33">
        <v>0</v>
      </c>
      <c r="BB11" s="33">
        <v>0</v>
      </c>
      <c r="BC11" s="33">
        <v>0</v>
      </c>
      <c r="BD11" s="33">
        <v>0</v>
      </c>
      <c r="BE11" s="33">
        <v>0</v>
      </c>
      <c r="BF11" s="33">
        <v>0</v>
      </c>
      <c r="BG11" s="33">
        <v>0</v>
      </c>
      <c r="BH11" s="33">
        <v>0</v>
      </c>
      <c r="BI11" s="33">
        <v>0</v>
      </c>
      <c r="BJ11" s="33">
        <v>0</v>
      </c>
      <c r="BK11" s="33">
        <v>0</v>
      </c>
      <c r="BL11" s="33">
        <v>0</v>
      </c>
      <c r="BM11" s="33">
        <v>0</v>
      </c>
      <c r="BN11" s="33">
        <v>0</v>
      </c>
      <c r="BO11" s="33">
        <v>0</v>
      </c>
      <c r="BP11" s="33">
        <v>0</v>
      </c>
      <c r="BQ11" s="33">
        <v>0</v>
      </c>
      <c r="BR11" s="33">
        <v>0</v>
      </c>
      <c r="BS11" s="33">
        <v>0</v>
      </c>
      <c r="BT11" s="33">
        <v>0</v>
      </c>
      <c r="BU11" s="33">
        <v>0</v>
      </c>
      <c r="BV11" s="33">
        <v>0</v>
      </c>
      <c r="BW11" s="33">
        <v>0</v>
      </c>
      <c r="BX11" s="33">
        <v>0</v>
      </c>
      <c r="BY11" s="33">
        <v>0</v>
      </c>
      <c r="BZ11" s="33">
        <v>0</v>
      </c>
      <c r="CA11" s="33">
        <v>0</v>
      </c>
      <c r="CB11" s="33">
        <v>0</v>
      </c>
      <c r="CC11" s="33">
        <v>0</v>
      </c>
      <c r="CD11" s="33">
        <v>0</v>
      </c>
      <c r="CE11" s="33">
        <v>0</v>
      </c>
      <c r="CF11" s="33">
        <v>0</v>
      </c>
      <c r="CG11" s="33">
        <v>0</v>
      </c>
      <c r="CH11" s="33">
        <v>0</v>
      </c>
      <c r="CI11" s="33">
        <v>0</v>
      </c>
      <c r="CJ11" s="33">
        <v>0</v>
      </c>
      <c r="CK11" s="33">
        <v>0</v>
      </c>
      <c r="CL11" s="33">
        <v>0</v>
      </c>
      <c r="CM11" s="33">
        <v>0</v>
      </c>
      <c r="CN11" s="33">
        <v>0</v>
      </c>
      <c r="CO11" s="33">
        <v>0</v>
      </c>
      <c r="CP11" s="33">
        <v>0</v>
      </c>
      <c r="CQ11" s="33">
        <v>0</v>
      </c>
      <c r="CR11" s="33">
        <v>0</v>
      </c>
      <c r="CS11" s="33">
        <v>0</v>
      </c>
      <c r="CT11" s="33">
        <v>0</v>
      </c>
      <c r="CU11" s="33">
        <v>0</v>
      </c>
      <c r="CV11" s="33">
        <v>0</v>
      </c>
      <c r="CW11" s="33">
        <v>0</v>
      </c>
      <c r="CX11" s="33">
        <v>0</v>
      </c>
      <c r="CY11" s="33">
        <v>0</v>
      </c>
      <c r="CZ11" s="33">
        <v>0</v>
      </c>
      <c r="DA11" s="33">
        <v>0</v>
      </c>
      <c r="DB11" s="33">
        <v>0</v>
      </c>
      <c r="DC11" s="33">
        <v>0</v>
      </c>
      <c r="DD11" s="33">
        <v>0</v>
      </c>
      <c r="DE11" s="33">
        <v>0</v>
      </c>
      <c r="DF11" s="33">
        <v>0</v>
      </c>
      <c r="DG11" s="33">
        <v>0</v>
      </c>
      <c r="DH11" s="33">
        <v>0</v>
      </c>
      <c r="DI11" s="33">
        <v>0</v>
      </c>
      <c r="DJ11" s="33">
        <v>0</v>
      </c>
      <c r="DK11" s="33">
        <v>0</v>
      </c>
      <c r="DL11" s="33">
        <v>0</v>
      </c>
      <c r="DM11" s="33">
        <v>0</v>
      </c>
      <c r="DN11" s="33">
        <v>0</v>
      </c>
      <c r="DO11" s="33">
        <v>0</v>
      </c>
      <c r="DP11" s="33">
        <v>0</v>
      </c>
      <c r="DQ11" s="33">
        <v>0</v>
      </c>
      <c r="DR11" s="33">
        <v>0</v>
      </c>
      <c r="DS11" s="33">
        <v>0</v>
      </c>
      <c r="DT11" s="33">
        <v>0</v>
      </c>
      <c r="DU11" s="33">
        <v>0</v>
      </c>
      <c r="DV11" s="33">
        <v>0</v>
      </c>
      <c r="DW11" s="33">
        <v>0</v>
      </c>
      <c r="DX11" s="33">
        <v>0</v>
      </c>
      <c r="DY11" s="33">
        <v>0</v>
      </c>
      <c r="DZ11" s="33">
        <v>0</v>
      </c>
      <c r="EA11" s="33">
        <v>0</v>
      </c>
      <c r="EB11" s="33">
        <v>0</v>
      </c>
      <c r="EC11" s="33">
        <v>0</v>
      </c>
      <c r="ED11" s="33">
        <v>0</v>
      </c>
      <c r="EE11" s="33">
        <v>0</v>
      </c>
      <c r="EF11" s="33">
        <v>0</v>
      </c>
      <c r="EG11" s="33">
        <v>0</v>
      </c>
      <c r="EH11" s="33">
        <v>0</v>
      </c>
      <c r="EI11" s="33">
        <v>0</v>
      </c>
      <c r="EJ11" s="33">
        <v>0</v>
      </c>
      <c r="EK11" s="33">
        <v>0</v>
      </c>
      <c r="EL11" s="33">
        <v>0</v>
      </c>
      <c r="EM11" s="33">
        <v>0</v>
      </c>
      <c r="EN11" s="33">
        <v>0</v>
      </c>
      <c r="EO11" s="33">
        <v>0</v>
      </c>
      <c r="EP11" s="33">
        <v>0</v>
      </c>
      <c r="EQ11" s="33">
        <v>0</v>
      </c>
      <c r="ER11" s="33">
        <v>0</v>
      </c>
      <c r="ES11" s="33">
        <v>0</v>
      </c>
      <c r="ET11" s="33">
        <v>0</v>
      </c>
      <c r="EU11" s="33">
        <v>0</v>
      </c>
      <c r="EV11" s="33">
        <v>0</v>
      </c>
      <c r="EW11" s="33">
        <v>0</v>
      </c>
      <c r="EX11" s="33">
        <v>0</v>
      </c>
      <c r="EY11" s="33">
        <v>0</v>
      </c>
      <c r="EZ11" s="33">
        <v>0</v>
      </c>
      <c r="FA11" s="33">
        <v>0</v>
      </c>
      <c r="FB11" s="33">
        <v>0</v>
      </c>
      <c r="FC11" s="33">
        <v>0</v>
      </c>
      <c r="FD11" s="33">
        <v>0</v>
      </c>
      <c r="FE11" s="33">
        <v>0</v>
      </c>
      <c r="FF11" s="33">
        <v>0</v>
      </c>
      <c r="FG11" s="33">
        <v>0</v>
      </c>
      <c r="FH11" s="33">
        <v>0</v>
      </c>
      <c r="FI11" s="33">
        <v>0</v>
      </c>
      <c r="FJ11" s="33">
        <v>0</v>
      </c>
      <c r="FK11" s="33">
        <v>0</v>
      </c>
      <c r="FL11" s="33">
        <v>0</v>
      </c>
      <c r="FM11" s="33">
        <v>0</v>
      </c>
      <c r="FN11" s="33">
        <v>0</v>
      </c>
      <c r="FO11" s="33">
        <v>0</v>
      </c>
      <c r="FP11" s="33">
        <v>0</v>
      </c>
      <c r="FQ11" s="33">
        <v>0</v>
      </c>
      <c r="FR11" s="33">
        <v>0</v>
      </c>
      <c r="FS11">
        <v>1</v>
      </c>
    </row>
    <row r="12" spans="1:175" x14ac:dyDescent="0.2">
      <c r="A12" t="s">
        <v>209</v>
      </c>
      <c r="B12" t="s">
        <v>216</v>
      </c>
      <c r="C12">
        <v>42980</v>
      </c>
      <c r="D12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  <c r="L12" s="33">
        <v>0</v>
      </c>
      <c r="M12" s="33">
        <v>0</v>
      </c>
      <c r="N12" s="33">
        <v>0</v>
      </c>
      <c r="O12" s="33">
        <v>0</v>
      </c>
      <c r="P12" s="33">
        <v>0</v>
      </c>
      <c r="Q12" s="33">
        <v>0</v>
      </c>
      <c r="R12" s="33">
        <v>0</v>
      </c>
      <c r="S12" s="33">
        <v>0</v>
      </c>
      <c r="T12" s="33">
        <v>0</v>
      </c>
      <c r="U12" s="33">
        <v>0</v>
      </c>
      <c r="V12" s="33">
        <v>0</v>
      </c>
      <c r="W12" s="33">
        <v>0</v>
      </c>
      <c r="X12" s="33">
        <v>0</v>
      </c>
      <c r="Y12" s="33">
        <v>0</v>
      </c>
      <c r="Z12" s="33">
        <v>0</v>
      </c>
      <c r="AA12" s="33">
        <v>0</v>
      </c>
      <c r="AB12" s="33">
        <v>0</v>
      </c>
      <c r="AC12" s="33">
        <v>0</v>
      </c>
      <c r="AD12" s="33">
        <v>0</v>
      </c>
      <c r="AE12" s="33">
        <v>0</v>
      </c>
      <c r="AF12" s="33">
        <v>0</v>
      </c>
      <c r="AG12" s="33">
        <v>0</v>
      </c>
      <c r="AH12" s="33">
        <v>0</v>
      </c>
      <c r="AI12" s="33">
        <v>0</v>
      </c>
      <c r="AJ12" s="33">
        <v>0</v>
      </c>
      <c r="AK12" s="33">
        <v>0</v>
      </c>
      <c r="AL12" s="33">
        <v>0</v>
      </c>
      <c r="AM12" s="33">
        <v>0</v>
      </c>
      <c r="AN12" s="33">
        <v>0</v>
      </c>
      <c r="AO12" s="33">
        <v>0</v>
      </c>
      <c r="AP12" s="33">
        <v>0</v>
      </c>
      <c r="AQ12" s="33">
        <v>0</v>
      </c>
      <c r="AR12" s="33">
        <v>0</v>
      </c>
      <c r="AS12" s="33">
        <v>0</v>
      </c>
      <c r="AT12" s="33">
        <v>0</v>
      </c>
      <c r="AU12" s="33">
        <v>0</v>
      </c>
      <c r="AV12" s="33">
        <v>0</v>
      </c>
      <c r="AW12" s="33">
        <v>0</v>
      </c>
      <c r="AX12" s="33">
        <v>0</v>
      </c>
      <c r="AY12" s="33">
        <v>0</v>
      </c>
      <c r="AZ12" s="33">
        <v>0</v>
      </c>
      <c r="BA12" s="33">
        <v>0</v>
      </c>
      <c r="BB12" s="33">
        <v>0</v>
      </c>
      <c r="BC12" s="33">
        <v>0</v>
      </c>
      <c r="BD12" s="33">
        <v>0</v>
      </c>
      <c r="BE12" s="33">
        <v>0</v>
      </c>
      <c r="BF12" s="33">
        <v>0</v>
      </c>
      <c r="BG12" s="33">
        <v>0</v>
      </c>
      <c r="BH12" s="33">
        <v>0</v>
      </c>
      <c r="BI12" s="33">
        <v>0</v>
      </c>
      <c r="BJ12" s="33">
        <v>0</v>
      </c>
      <c r="BK12" s="33">
        <v>0</v>
      </c>
      <c r="BL12" s="33">
        <v>0</v>
      </c>
      <c r="BM12" s="33">
        <v>0</v>
      </c>
      <c r="BN12" s="33">
        <v>0</v>
      </c>
      <c r="BO12" s="33">
        <v>0</v>
      </c>
      <c r="BP12" s="33">
        <v>0</v>
      </c>
      <c r="BQ12" s="33">
        <v>0</v>
      </c>
      <c r="BR12" s="33">
        <v>0</v>
      </c>
      <c r="BS12" s="33">
        <v>0</v>
      </c>
      <c r="BT12" s="33">
        <v>0</v>
      </c>
      <c r="BU12" s="33">
        <v>0</v>
      </c>
      <c r="BV12" s="33">
        <v>0</v>
      </c>
      <c r="BW12" s="33">
        <v>0</v>
      </c>
      <c r="BX12" s="33">
        <v>0</v>
      </c>
      <c r="BY12" s="33">
        <v>0</v>
      </c>
      <c r="BZ12" s="33">
        <v>0</v>
      </c>
      <c r="CA12" s="33">
        <v>0</v>
      </c>
      <c r="CB12" s="33">
        <v>0</v>
      </c>
      <c r="CC12" s="33">
        <v>0</v>
      </c>
      <c r="CD12" s="33">
        <v>0</v>
      </c>
      <c r="CE12" s="33">
        <v>0</v>
      </c>
      <c r="CF12" s="33">
        <v>0</v>
      </c>
      <c r="CG12" s="33">
        <v>0</v>
      </c>
      <c r="CH12" s="33">
        <v>0</v>
      </c>
      <c r="CI12" s="33">
        <v>0</v>
      </c>
      <c r="CJ12" s="33">
        <v>0</v>
      </c>
      <c r="CK12" s="33">
        <v>0</v>
      </c>
      <c r="CL12" s="33">
        <v>0</v>
      </c>
      <c r="CM12" s="33">
        <v>0</v>
      </c>
      <c r="CN12" s="33">
        <v>0</v>
      </c>
      <c r="CO12" s="33">
        <v>0</v>
      </c>
      <c r="CP12" s="33">
        <v>0</v>
      </c>
      <c r="CQ12" s="33">
        <v>0</v>
      </c>
      <c r="CR12" s="33">
        <v>0</v>
      </c>
      <c r="CS12" s="33">
        <v>0</v>
      </c>
      <c r="CT12" s="33">
        <v>0</v>
      </c>
      <c r="CU12" s="33">
        <v>0</v>
      </c>
      <c r="CV12" s="33">
        <v>0</v>
      </c>
      <c r="CW12" s="33">
        <v>0</v>
      </c>
      <c r="CX12" s="33">
        <v>0</v>
      </c>
      <c r="CY12" s="33">
        <v>0</v>
      </c>
      <c r="CZ12" s="33">
        <v>0</v>
      </c>
      <c r="DA12" s="33">
        <v>0</v>
      </c>
      <c r="DB12" s="33">
        <v>0</v>
      </c>
      <c r="DC12" s="33">
        <v>0</v>
      </c>
      <c r="DD12" s="33">
        <v>0</v>
      </c>
      <c r="DE12" s="33">
        <v>0</v>
      </c>
      <c r="DF12" s="33">
        <v>0</v>
      </c>
      <c r="DG12" s="33">
        <v>0</v>
      </c>
      <c r="DH12" s="33">
        <v>0</v>
      </c>
      <c r="DI12" s="33">
        <v>0</v>
      </c>
      <c r="DJ12" s="33">
        <v>0</v>
      </c>
      <c r="DK12" s="33">
        <v>0</v>
      </c>
      <c r="DL12" s="33">
        <v>0</v>
      </c>
      <c r="DM12" s="33">
        <v>0</v>
      </c>
      <c r="DN12" s="33">
        <v>0</v>
      </c>
      <c r="DO12" s="33">
        <v>0</v>
      </c>
      <c r="DP12" s="33">
        <v>0</v>
      </c>
      <c r="DQ12" s="33">
        <v>0</v>
      </c>
      <c r="DR12" s="33">
        <v>0</v>
      </c>
      <c r="DS12" s="33">
        <v>0</v>
      </c>
      <c r="DT12" s="33">
        <v>0</v>
      </c>
      <c r="DU12" s="33">
        <v>0</v>
      </c>
      <c r="DV12" s="33">
        <v>0</v>
      </c>
      <c r="DW12" s="33">
        <v>0</v>
      </c>
      <c r="DX12" s="33">
        <v>0</v>
      </c>
      <c r="DY12" s="33">
        <v>0</v>
      </c>
      <c r="DZ12" s="33">
        <v>0</v>
      </c>
      <c r="EA12" s="33">
        <v>0</v>
      </c>
      <c r="EB12" s="33">
        <v>0</v>
      </c>
      <c r="EC12" s="33">
        <v>0</v>
      </c>
      <c r="ED12" s="33">
        <v>0</v>
      </c>
      <c r="EE12" s="33">
        <v>0</v>
      </c>
      <c r="EF12" s="33">
        <v>0</v>
      </c>
      <c r="EG12" s="33">
        <v>0</v>
      </c>
      <c r="EH12" s="33">
        <v>0</v>
      </c>
      <c r="EI12" s="33">
        <v>0</v>
      </c>
      <c r="EJ12" s="33">
        <v>0</v>
      </c>
      <c r="EK12" s="33">
        <v>0</v>
      </c>
      <c r="EL12" s="33">
        <v>0</v>
      </c>
      <c r="EM12" s="33">
        <v>0</v>
      </c>
      <c r="EN12" s="33">
        <v>0</v>
      </c>
      <c r="EO12" s="33">
        <v>0</v>
      </c>
      <c r="EP12" s="33">
        <v>0</v>
      </c>
      <c r="EQ12" s="33">
        <v>0</v>
      </c>
      <c r="ER12" s="33">
        <v>0</v>
      </c>
      <c r="ES12" s="33">
        <v>0</v>
      </c>
      <c r="ET12" s="33">
        <v>0</v>
      </c>
      <c r="EU12" s="33">
        <v>0</v>
      </c>
      <c r="EV12" s="33">
        <v>0</v>
      </c>
      <c r="EW12" s="33">
        <v>0</v>
      </c>
      <c r="EX12" s="33">
        <v>0</v>
      </c>
      <c r="EY12" s="33">
        <v>0</v>
      </c>
      <c r="EZ12" s="33">
        <v>0</v>
      </c>
      <c r="FA12" s="33">
        <v>0</v>
      </c>
      <c r="FB12" s="33">
        <v>0</v>
      </c>
      <c r="FC12" s="33">
        <v>0</v>
      </c>
      <c r="FD12" s="33">
        <v>0</v>
      </c>
      <c r="FE12" s="33">
        <v>0</v>
      </c>
      <c r="FF12" s="33">
        <v>0</v>
      </c>
      <c r="FG12" s="33">
        <v>0</v>
      </c>
      <c r="FH12" s="33">
        <v>0</v>
      </c>
      <c r="FI12" s="33">
        <v>0</v>
      </c>
      <c r="FJ12" s="33">
        <v>0</v>
      </c>
      <c r="FK12" s="33">
        <v>0</v>
      </c>
      <c r="FL12" s="33">
        <v>0</v>
      </c>
      <c r="FM12" s="33">
        <v>0</v>
      </c>
      <c r="FN12" s="33">
        <v>0</v>
      </c>
      <c r="FO12" s="33">
        <v>0</v>
      </c>
      <c r="FP12" s="33">
        <v>0</v>
      </c>
      <c r="FQ12" s="33">
        <v>0</v>
      </c>
      <c r="FR12" s="33">
        <v>0</v>
      </c>
      <c r="FS12">
        <v>1</v>
      </c>
    </row>
    <row r="13" spans="1:175" x14ac:dyDescent="0.2">
      <c r="A13" t="s">
        <v>209</v>
      </c>
      <c r="B13" t="s">
        <v>216</v>
      </c>
      <c r="C13" t="s">
        <v>235</v>
      </c>
      <c r="D13">
        <v>0</v>
      </c>
      <c r="E13" s="33">
        <v>0</v>
      </c>
      <c r="F13" s="33">
        <v>0</v>
      </c>
      <c r="G13" s="33">
        <v>0</v>
      </c>
      <c r="H13" s="33">
        <v>0</v>
      </c>
      <c r="I13" s="33">
        <v>0</v>
      </c>
      <c r="J13" s="33">
        <v>0</v>
      </c>
      <c r="K13" s="33">
        <v>0</v>
      </c>
      <c r="L13" s="33">
        <v>0</v>
      </c>
      <c r="M13" s="33">
        <v>0</v>
      </c>
      <c r="N13" s="33">
        <v>0</v>
      </c>
      <c r="O13" s="33">
        <v>0</v>
      </c>
      <c r="P13" s="33">
        <v>0</v>
      </c>
      <c r="Q13" s="33">
        <v>0</v>
      </c>
      <c r="R13" s="33">
        <v>0</v>
      </c>
      <c r="S13" s="33">
        <v>0</v>
      </c>
      <c r="T13" s="33">
        <v>0</v>
      </c>
      <c r="U13" s="33">
        <v>0</v>
      </c>
      <c r="V13" s="33">
        <v>0</v>
      </c>
      <c r="W13" s="33">
        <v>0</v>
      </c>
      <c r="X13" s="33">
        <v>0</v>
      </c>
      <c r="Y13" s="33">
        <v>0</v>
      </c>
      <c r="Z13" s="33">
        <v>0</v>
      </c>
      <c r="AA13" s="33">
        <v>0</v>
      </c>
      <c r="AB13" s="33">
        <v>0</v>
      </c>
      <c r="AC13" s="33">
        <v>0</v>
      </c>
      <c r="AD13" s="33">
        <v>0</v>
      </c>
      <c r="AE13" s="33">
        <v>0</v>
      </c>
      <c r="AF13" s="33">
        <v>0</v>
      </c>
      <c r="AG13" s="33">
        <v>0</v>
      </c>
      <c r="AH13" s="33">
        <v>0</v>
      </c>
      <c r="AI13" s="33">
        <v>0</v>
      </c>
      <c r="AJ13" s="33">
        <v>0</v>
      </c>
      <c r="AK13" s="33">
        <v>0</v>
      </c>
      <c r="AL13" s="33">
        <v>0</v>
      </c>
      <c r="AM13" s="33">
        <v>0</v>
      </c>
      <c r="AN13" s="33">
        <v>0</v>
      </c>
      <c r="AO13" s="33">
        <v>0</v>
      </c>
      <c r="AP13" s="33">
        <v>0</v>
      </c>
      <c r="AQ13" s="33">
        <v>0</v>
      </c>
      <c r="AR13" s="33">
        <v>0</v>
      </c>
      <c r="AS13" s="33">
        <v>0</v>
      </c>
      <c r="AT13" s="33">
        <v>0</v>
      </c>
      <c r="AU13" s="33">
        <v>0</v>
      </c>
      <c r="AV13" s="33">
        <v>0</v>
      </c>
      <c r="AW13" s="33">
        <v>0</v>
      </c>
      <c r="AX13" s="33">
        <v>0</v>
      </c>
      <c r="AY13" s="33">
        <v>0</v>
      </c>
      <c r="AZ13" s="33">
        <v>0</v>
      </c>
      <c r="BA13" s="33">
        <v>0</v>
      </c>
      <c r="BB13" s="33">
        <v>0</v>
      </c>
      <c r="BC13" s="33">
        <v>0</v>
      </c>
      <c r="BD13" s="33">
        <v>0</v>
      </c>
      <c r="BE13" s="33">
        <v>0</v>
      </c>
      <c r="BF13" s="33">
        <v>0</v>
      </c>
      <c r="BG13" s="33">
        <v>0</v>
      </c>
      <c r="BH13" s="33">
        <v>0</v>
      </c>
      <c r="BI13" s="33">
        <v>0</v>
      </c>
      <c r="BJ13" s="33">
        <v>0</v>
      </c>
      <c r="BK13" s="33">
        <v>0</v>
      </c>
      <c r="BL13" s="33">
        <v>0</v>
      </c>
      <c r="BM13" s="33">
        <v>0</v>
      </c>
      <c r="BN13" s="33">
        <v>0</v>
      </c>
      <c r="BO13" s="33">
        <v>0</v>
      </c>
      <c r="BP13" s="33">
        <v>0</v>
      </c>
      <c r="BQ13" s="33">
        <v>0</v>
      </c>
      <c r="BR13" s="33">
        <v>0</v>
      </c>
      <c r="BS13" s="33">
        <v>0</v>
      </c>
      <c r="BT13" s="33">
        <v>0</v>
      </c>
      <c r="BU13" s="33">
        <v>0</v>
      </c>
      <c r="BV13" s="33">
        <v>0</v>
      </c>
      <c r="BW13" s="33">
        <v>0</v>
      </c>
      <c r="BX13" s="33">
        <v>0</v>
      </c>
      <c r="BY13" s="33">
        <v>0</v>
      </c>
      <c r="BZ13" s="33">
        <v>0</v>
      </c>
      <c r="CA13" s="33">
        <v>0</v>
      </c>
      <c r="CB13" s="33">
        <v>0</v>
      </c>
      <c r="CC13" s="33">
        <v>0</v>
      </c>
      <c r="CD13" s="33">
        <v>0</v>
      </c>
      <c r="CE13" s="33">
        <v>0</v>
      </c>
      <c r="CF13" s="33">
        <v>0</v>
      </c>
      <c r="CG13" s="33">
        <v>0</v>
      </c>
      <c r="CH13" s="33">
        <v>0</v>
      </c>
      <c r="CI13" s="33">
        <v>0</v>
      </c>
      <c r="CJ13" s="33">
        <v>0</v>
      </c>
      <c r="CK13" s="33">
        <v>0</v>
      </c>
      <c r="CL13" s="33">
        <v>0</v>
      </c>
      <c r="CM13" s="33">
        <v>0</v>
      </c>
      <c r="CN13" s="33">
        <v>0</v>
      </c>
      <c r="CO13" s="33">
        <v>0</v>
      </c>
      <c r="CP13" s="33">
        <v>0</v>
      </c>
      <c r="CQ13" s="33">
        <v>0</v>
      </c>
      <c r="CR13" s="33">
        <v>0</v>
      </c>
      <c r="CS13" s="33">
        <v>0</v>
      </c>
      <c r="CT13" s="33">
        <v>0</v>
      </c>
      <c r="CU13" s="33">
        <v>0</v>
      </c>
      <c r="CV13" s="33">
        <v>0</v>
      </c>
      <c r="CW13" s="33">
        <v>0</v>
      </c>
      <c r="CX13" s="33">
        <v>0</v>
      </c>
      <c r="CY13" s="33">
        <v>0</v>
      </c>
      <c r="CZ13" s="33">
        <v>0</v>
      </c>
      <c r="DA13" s="33">
        <v>0</v>
      </c>
      <c r="DB13" s="33">
        <v>0</v>
      </c>
      <c r="DC13" s="33">
        <v>0</v>
      </c>
      <c r="DD13" s="33">
        <v>0</v>
      </c>
      <c r="DE13" s="33">
        <v>0</v>
      </c>
      <c r="DF13" s="33">
        <v>0</v>
      </c>
      <c r="DG13" s="33">
        <v>0</v>
      </c>
      <c r="DH13" s="33">
        <v>0</v>
      </c>
      <c r="DI13" s="33">
        <v>0</v>
      </c>
      <c r="DJ13" s="33">
        <v>0</v>
      </c>
      <c r="DK13" s="33">
        <v>0</v>
      </c>
      <c r="DL13" s="33">
        <v>0</v>
      </c>
      <c r="DM13" s="33">
        <v>0</v>
      </c>
      <c r="DN13" s="33">
        <v>0</v>
      </c>
      <c r="DO13" s="33">
        <v>0</v>
      </c>
      <c r="DP13" s="33">
        <v>0</v>
      </c>
      <c r="DQ13" s="33">
        <v>0</v>
      </c>
      <c r="DR13" s="33">
        <v>0</v>
      </c>
      <c r="DS13" s="33">
        <v>0</v>
      </c>
      <c r="DT13" s="33">
        <v>0</v>
      </c>
      <c r="DU13" s="33">
        <v>0</v>
      </c>
      <c r="DV13" s="33">
        <v>0</v>
      </c>
      <c r="DW13" s="33">
        <v>0</v>
      </c>
      <c r="DX13" s="33">
        <v>0</v>
      </c>
      <c r="DY13" s="33">
        <v>0</v>
      </c>
      <c r="DZ13" s="33">
        <v>0</v>
      </c>
      <c r="EA13" s="33">
        <v>0</v>
      </c>
      <c r="EB13" s="33">
        <v>0</v>
      </c>
      <c r="EC13" s="33">
        <v>0</v>
      </c>
      <c r="ED13" s="33">
        <v>0</v>
      </c>
      <c r="EE13" s="33">
        <v>0</v>
      </c>
      <c r="EF13" s="33">
        <v>0</v>
      </c>
      <c r="EG13" s="33">
        <v>0</v>
      </c>
      <c r="EH13" s="33">
        <v>0</v>
      </c>
      <c r="EI13" s="33">
        <v>0</v>
      </c>
      <c r="EJ13" s="33">
        <v>0</v>
      </c>
      <c r="EK13" s="33">
        <v>0</v>
      </c>
      <c r="EL13" s="33">
        <v>0</v>
      </c>
      <c r="EM13" s="33">
        <v>0</v>
      </c>
      <c r="EN13" s="33">
        <v>0</v>
      </c>
      <c r="EO13" s="33">
        <v>0</v>
      </c>
      <c r="EP13" s="33">
        <v>0</v>
      </c>
      <c r="EQ13" s="33">
        <v>0</v>
      </c>
      <c r="ER13" s="33">
        <v>0</v>
      </c>
      <c r="ES13" s="33">
        <v>0</v>
      </c>
      <c r="ET13" s="33">
        <v>0</v>
      </c>
      <c r="EU13" s="33">
        <v>0</v>
      </c>
      <c r="EV13" s="33">
        <v>0</v>
      </c>
      <c r="EW13" s="33">
        <v>0</v>
      </c>
      <c r="EX13" s="33">
        <v>0</v>
      </c>
      <c r="EY13" s="33">
        <v>0</v>
      </c>
      <c r="EZ13" s="33">
        <v>0</v>
      </c>
      <c r="FA13" s="33">
        <v>0</v>
      </c>
      <c r="FB13" s="33">
        <v>0</v>
      </c>
      <c r="FC13" s="33">
        <v>0</v>
      </c>
      <c r="FD13" s="33">
        <v>0</v>
      </c>
      <c r="FE13" s="33">
        <v>0</v>
      </c>
      <c r="FF13" s="33">
        <v>0</v>
      </c>
      <c r="FG13" s="33">
        <v>0</v>
      </c>
      <c r="FH13" s="33">
        <v>0</v>
      </c>
      <c r="FI13" s="33">
        <v>0</v>
      </c>
      <c r="FJ13" s="33">
        <v>0</v>
      </c>
      <c r="FK13" s="33">
        <v>0</v>
      </c>
      <c r="FL13" s="33">
        <v>0</v>
      </c>
      <c r="FM13" s="33">
        <v>0</v>
      </c>
      <c r="FN13" s="33">
        <v>0</v>
      </c>
      <c r="FO13" s="33">
        <v>0</v>
      </c>
      <c r="FP13" s="33">
        <v>0</v>
      </c>
      <c r="FQ13" s="33">
        <v>0</v>
      </c>
      <c r="FR13" s="33">
        <v>0</v>
      </c>
      <c r="FS13">
        <v>1</v>
      </c>
    </row>
    <row r="14" spans="1:175" x14ac:dyDescent="0.2">
      <c r="A14" t="s">
        <v>209</v>
      </c>
      <c r="B14" t="s">
        <v>229</v>
      </c>
      <c r="C14">
        <v>42978</v>
      </c>
      <c r="D14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0</v>
      </c>
      <c r="P14" s="33">
        <v>0</v>
      </c>
      <c r="Q14" s="33">
        <v>0</v>
      </c>
      <c r="R14" s="33">
        <v>0</v>
      </c>
      <c r="S14" s="33">
        <v>0</v>
      </c>
      <c r="T14" s="33">
        <v>0</v>
      </c>
      <c r="U14" s="33">
        <v>0</v>
      </c>
      <c r="V14" s="33">
        <v>0</v>
      </c>
      <c r="W14" s="33">
        <v>0</v>
      </c>
      <c r="X14" s="33">
        <v>0</v>
      </c>
      <c r="Y14" s="33">
        <v>0</v>
      </c>
      <c r="Z14" s="33">
        <v>0</v>
      </c>
      <c r="AA14" s="33">
        <v>0</v>
      </c>
      <c r="AB14" s="33">
        <v>0</v>
      </c>
      <c r="AC14" s="33">
        <v>0</v>
      </c>
      <c r="AD14" s="33">
        <v>0</v>
      </c>
      <c r="AE14" s="33">
        <v>0</v>
      </c>
      <c r="AF14" s="33">
        <v>0</v>
      </c>
      <c r="AG14" s="33">
        <v>0</v>
      </c>
      <c r="AH14" s="33">
        <v>0</v>
      </c>
      <c r="AI14" s="33">
        <v>0</v>
      </c>
      <c r="AJ14" s="33">
        <v>0</v>
      </c>
      <c r="AK14" s="33">
        <v>0</v>
      </c>
      <c r="AL14" s="33">
        <v>0</v>
      </c>
      <c r="AM14" s="33">
        <v>0</v>
      </c>
      <c r="AN14" s="33">
        <v>0</v>
      </c>
      <c r="AO14" s="33">
        <v>0</v>
      </c>
      <c r="AP14" s="33">
        <v>0</v>
      </c>
      <c r="AQ14" s="33">
        <v>0</v>
      </c>
      <c r="AR14" s="33">
        <v>0</v>
      </c>
      <c r="AS14" s="33">
        <v>0</v>
      </c>
      <c r="AT14" s="33">
        <v>0</v>
      </c>
      <c r="AU14" s="33">
        <v>0</v>
      </c>
      <c r="AV14" s="33">
        <v>0</v>
      </c>
      <c r="AW14" s="33">
        <v>0</v>
      </c>
      <c r="AX14" s="33">
        <v>0</v>
      </c>
      <c r="AY14" s="33">
        <v>0</v>
      </c>
      <c r="AZ14" s="33">
        <v>0</v>
      </c>
      <c r="BA14" s="33">
        <v>0</v>
      </c>
      <c r="BB14" s="33">
        <v>0</v>
      </c>
      <c r="BC14" s="33">
        <v>0</v>
      </c>
      <c r="BD14" s="33">
        <v>0</v>
      </c>
      <c r="BE14" s="33">
        <v>0</v>
      </c>
      <c r="BF14" s="33">
        <v>0</v>
      </c>
      <c r="BG14" s="33">
        <v>0</v>
      </c>
      <c r="BH14" s="33">
        <v>0</v>
      </c>
      <c r="BI14" s="33">
        <v>0</v>
      </c>
      <c r="BJ14" s="33">
        <v>0</v>
      </c>
      <c r="BK14" s="33">
        <v>0</v>
      </c>
      <c r="BL14" s="33">
        <v>0</v>
      </c>
      <c r="BM14" s="33">
        <v>0</v>
      </c>
      <c r="BN14" s="33">
        <v>0</v>
      </c>
      <c r="BO14" s="33">
        <v>0</v>
      </c>
      <c r="BP14" s="33">
        <v>0</v>
      </c>
      <c r="BQ14" s="33">
        <v>0</v>
      </c>
      <c r="BR14" s="33">
        <v>0</v>
      </c>
      <c r="BS14" s="33">
        <v>0</v>
      </c>
      <c r="BT14" s="33">
        <v>0</v>
      </c>
      <c r="BU14" s="33">
        <v>0</v>
      </c>
      <c r="BV14" s="33">
        <v>0</v>
      </c>
      <c r="BW14" s="33">
        <v>0</v>
      </c>
      <c r="BX14" s="33">
        <v>0</v>
      </c>
      <c r="BY14" s="33">
        <v>0</v>
      </c>
      <c r="BZ14" s="33">
        <v>0</v>
      </c>
      <c r="CA14" s="33">
        <v>0</v>
      </c>
      <c r="CB14" s="33">
        <v>0</v>
      </c>
      <c r="CC14" s="33">
        <v>0</v>
      </c>
      <c r="CD14" s="33">
        <v>0</v>
      </c>
      <c r="CE14" s="33">
        <v>0</v>
      </c>
      <c r="CF14" s="33">
        <v>0</v>
      </c>
      <c r="CG14" s="33">
        <v>0</v>
      </c>
      <c r="CH14" s="33">
        <v>0</v>
      </c>
      <c r="CI14" s="33">
        <v>0</v>
      </c>
      <c r="CJ14" s="33">
        <v>0</v>
      </c>
      <c r="CK14" s="33">
        <v>0</v>
      </c>
      <c r="CL14" s="33">
        <v>0</v>
      </c>
      <c r="CM14" s="33">
        <v>0</v>
      </c>
      <c r="CN14" s="33">
        <v>0</v>
      </c>
      <c r="CO14" s="33">
        <v>0</v>
      </c>
      <c r="CP14" s="33">
        <v>0</v>
      </c>
      <c r="CQ14" s="33">
        <v>0</v>
      </c>
      <c r="CR14" s="33">
        <v>0</v>
      </c>
      <c r="CS14" s="33">
        <v>0</v>
      </c>
      <c r="CT14" s="33">
        <v>0</v>
      </c>
      <c r="CU14" s="33">
        <v>0</v>
      </c>
      <c r="CV14" s="33">
        <v>0</v>
      </c>
      <c r="CW14" s="33">
        <v>0</v>
      </c>
      <c r="CX14" s="33">
        <v>0</v>
      </c>
      <c r="CY14" s="33">
        <v>0</v>
      </c>
      <c r="CZ14" s="33">
        <v>0</v>
      </c>
      <c r="DA14" s="33">
        <v>0</v>
      </c>
      <c r="DB14" s="33">
        <v>0</v>
      </c>
      <c r="DC14" s="33">
        <v>0</v>
      </c>
      <c r="DD14" s="33">
        <v>0</v>
      </c>
      <c r="DE14" s="33">
        <v>0</v>
      </c>
      <c r="DF14" s="33">
        <v>0</v>
      </c>
      <c r="DG14" s="33">
        <v>0</v>
      </c>
      <c r="DH14" s="33">
        <v>0</v>
      </c>
      <c r="DI14" s="33">
        <v>0</v>
      </c>
      <c r="DJ14" s="33">
        <v>0</v>
      </c>
      <c r="DK14" s="33">
        <v>0</v>
      </c>
      <c r="DL14" s="33">
        <v>0</v>
      </c>
      <c r="DM14" s="33">
        <v>0</v>
      </c>
      <c r="DN14" s="33">
        <v>0</v>
      </c>
      <c r="DO14" s="33">
        <v>0</v>
      </c>
      <c r="DP14" s="33">
        <v>0</v>
      </c>
      <c r="DQ14" s="33">
        <v>0</v>
      </c>
      <c r="DR14" s="33">
        <v>0</v>
      </c>
      <c r="DS14" s="33">
        <v>0</v>
      </c>
      <c r="DT14" s="33">
        <v>0</v>
      </c>
      <c r="DU14" s="33">
        <v>0</v>
      </c>
      <c r="DV14" s="33">
        <v>0</v>
      </c>
      <c r="DW14" s="33">
        <v>0</v>
      </c>
      <c r="DX14" s="33">
        <v>0</v>
      </c>
      <c r="DY14" s="33">
        <v>0</v>
      </c>
      <c r="DZ14" s="33">
        <v>0</v>
      </c>
      <c r="EA14" s="33">
        <v>0</v>
      </c>
      <c r="EB14" s="33">
        <v>0</v>
      </c>
      <c r="EC14" s="33">
        <v>0</v>
      </c>
      <c r="ED14" s="33">
        <v>0</v>
      </c>
      <c r="EE14" s="33">
        <v>0</v>
      </c>
      <c r="EF14" s="33">
        <v>0</v>
      </c>
      <c r="EG14" s="33">
        <v>0</v>
      </c>
      <c r="EH14" s="33">
        <v>0</v>
      </c>
      <c r="EI14" s="33">
        <v>0</v>
      </c>
      <c r="EJ14" s="33">
        <v>0</v>
      </c>
      <c r="EK14" s="33">
        <v>0</v>
      </c>
      <c r="EL14" s="33">
        <v>0</v>
      </c>
      <c r="EM14" s="33">
        <v>0</v>
      </c>
      <c r="EN14" s="33">
        <v>0</v>
      </c>
      <c r="EO14" s="33">
        <v>0</v>
      </c>
      <c r="EP14" s="33">
        <v>0</v>
      </c>
      <c r="EQ14" s="33">
        <v>0</v>
      </c>
      <c r="ER14" s="33">
        <v>0</v>
      </c>
      <c r="ES14" s="33">
        <v>0</v>
      </c>
      <c r="ET14" s="33">
        <v>0</v>
      </c>
      <c r="EU14" s="33">
        <v>0</v>
      </c>
      <c r="EV14" s="33">
        <v>0</v>
      </c>
      <c r="EW14" s="33">
        <v>0</v>
      </c>
      <c r="EX14" s="33">
        <v>0</v>
      </c>
      <c r="EY14" s="33">
        <v>0</v>
      </c>
      <c r="EZ14" s="33">
        <v>0</v>
      </c>
      <c r="FA14" s="33">
        <v>0</v>
      </c>
      <c r="FB14" s="33">
        <v>0</v>
      </c>
      <c r="FC14" s="33">
        <v>0</v>
      </c>
      <c r="FD14" s="33">
        <v>0</v>
      </c>
      <c r="FE14" s="33">
        <v>0</v>
      </c>
      <c r="FF14" s="33">
        <v>0</v>
      </c>
      <c r="FG14" s="33">
        <v>0</v>
      </c>
      <c r="FH14" s="33">
        <v>0</v>
      </c>
      <c r="FI14" s="33">
        <v>0</v>
      </c>
      <c r="FJ14" s="33">
        <v>0</v>
      </c>
      <c r="FK14" s="33">
        <v>0</v>
      </c>
      <c r="FL14" s="33">
        <v>0</v>
      </c>
      <c r="FM14" s="33">
        <v>0</v>
      </c>
      <c r="FN14" s="33">
        <v>0</v>
      </c>
      <c r="FO14" s="33">
        <v>0</v>
      </c>
      <c r="FP14" s="33">
        <v>0</v>
      </c>
      <c r="FQ14" s="33">
        <v>0</v>
      </c>
      <c r="FR14" s="33">
        <v>0</v>
      </c>
      <c r="FS14">
        <v>1</v>
      </c>
    </row>
    <row r="15" spans="1:175" x14ac:dyDescent="0.2">
      <c r="A15" t="s">
        <v>209</v>
      </c>
      <c r="B15" t="s">
        <v>229</v>
      </c>
      <c r="C15">
        <v>42979</v>
      </c>
      <c r="D15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3">
        <v>0</v>
      </c>
      <c r="AD15" s="33">
        <v>0</v>
      </c>
      <c r="AE15" s="33">
        <v>0</v>
      </c>
      <c r="AF15" s="33">
        <v>0</v>
      </c>
      <c r="AG15" s="33">
        <v>0</v>
      </c>
      <c r="AH15" s="33">
        <v>0</v>
      </c>
      <c r="AI15" s="33">
        <v>0</v>
      </c>
      <c r="AJ15" s="33">
        <v>0</v>
      </c>
      <c r="AK15" s="33">
        <v>0</v>
      </c>
      <c r="AL15" s="33">
        <v>0</v>
      </c>
      <c r="AM15" s="33">
        <v>0</v>
      </c>
      <c r="AN15" s="33">
        <v>0</v>
      </c>
      <c r="AO15" s="33">
        <v>0</v>
      </c>
      <c r="AP15" s="33">
        <v>0</v>
      </c>
      <c r="AQ15" s="33">
        <v>0</v>
      </c>
      <c r="AR15" s="33">
        <v>0</v>
      </c>
      <c r="AS15" s="33">
        <v>0</v>
      </c>
      <c r="AT15" s="33">
        <v>0</v>
      </c>
      <c r="AU15" s="33">
        <v>0</v>
      </c>
      <c r="AV15" s="33">
        <v>0</v>
      </c>
      <c r="AW15" s="33">
        <v>0</v>
      </c>
      <c r="AX15" s="33">
        <v>0</v>
      </c>
      <c r="AY15" s="33">
        <v>0</v>
      </c>
      <c r="AZ15" s="33">
        <v>0</v>
      </c>
      <c r="BA15" s="33">
        <v>0</v>
      </c>
      <c r="BB15" s="33">
        <v>0</v>
      </c>
      <c r="BC15" s="33">
        <v>0</v>
      </c>
      <c r="BD15" s="33">
        <v>0</v>
      </c>
      <c r="BE15" s="33">
        <v>0</v>
      </c>
      <c r="BF15" s="33">
        <v>0</v>
      </c>
      <c r="BG15" s="33">
        <v>0</v>
      </c>
      <c r="BH15" s="33">
        <v>0</v>
      </c>
      <c r="BI15" s="33">
        <v>0</v>
      </c>
      <c r="BJ15" s="33">
        <v>0</v>
      </c>
      <c r="BK15" s="33">
        <v>0</v>
      </c>
      <c r="BL15" s="33">
        <v>0</v>
      </c>
      <c r="BM15" s="33">
        <v>0</v>
      </c>
      <c r="BN15" s="33">
        <v>0</v>
      </c>
      <c r="BO15" s="33">
        <v>0</v>
      </c>
      <c r="BP15" s="33">
        <v>0</v>
      </c>
      <c r="BQ15" s="33">
        <v>0</v>
      </c>
      <c r="BR15" s="33">
        <v>0</v>
      </c>
      <c r="BS15" s="33">
        <v>0</v>
      </c>
      <c r="BT15" s="33">
        <v>0</v>
      </c>
      <c r="BU15" s="33">
        <v>0</v>
      </c>
      <c r="BV15" s="33">
        <v>0</v>
      </c>
      <c r="BW15" s="33">
        <v>0</v>
      </c>
      <c r="BX15" s="33">
        <v>0</v>
      </c>
      <c r="BY15" s="33">
        <v>0</v>
      </c>
      <c r="BZ15" s="33">
        <v>0</v>
      </c>
      <c r="CA15" s="33">
        <v>0</v>
      </c>
      <c r="CB15" s="33">
        <v>0</v>
      </c>
      <c r="CC15" s="33">
        <v>0</v>
      </c>
      <c r="CD15" s="33">
        <v>0</v>
      </c>
      <c r="CE15" s="33">
        <v>0</v>
      </c>
      <c r="CF15" s="33">
        <v>0</v>
      </c>
      <c r="CG15" s="33">
        <v>0</v>
      </c>
      <c r="CH15" s="33">
        <v>0</v>
      </c>
      <c r="CI15" s="33">
        <v>0</v>
      </c>
      <c r="CJ15" s="33">
        <v>0</v>
      </c>
      <c r="CK15" s="33">
        <v>0</v>
      </c>
      <c r="CL15" s="33">
        <v>0</v>
      </c>
      <c r="CM15" s="33">
        <v>0</v>
      </c>
      <c r="CN15" s="33">
        <v>0</v>
      </c>
      <c r="CO15" s="33">
        <v>0</v>
      </c>
      <c r="CP15" s="33">
        <v>0</v>
      </c>
      <c r="CQ15" s="33">
        <v>0</v>
      </c>
      <c r="CR15" s="33">
        <v>0</v>
      </c>
      <c r="CS15" s="33">
        <v>0</v>
      </c>
      <c r="CT15" s="33">
        <v>0</v>
      </c>
      <c r="CU15" s="33">
        <v>0</v>
      </c>
      <c r="CV15" s="33">
        <v>0</v>
      </c>
      <c r="CW15" s="33">
        <v>0</v>
      </c>
      <c r="CX15" s="33">
        <v>0</v>
      </c>
      <c r="CY15" s="33">
        <v>0</v>
      </c>
      <c r="CZ15" s="33">
        <v>0</v>
      </c>
      <c r="DA15" s="33">
        <v>0</v>
      </c>
      <c r="DB15" s="33">
        <v>0</v>
      </c>
      <c r="DC15" s="33">
        <v>0</v>
      </c>
      <c r="DD15" s="33">
        <v>0</v>
      </c>
      <c r="DE15" s="33">
        <v>0</v>
      </c>
      <c r="DF15" s="33">
        <v>0</v>
      </c>
      <c r="DG15" s="33">
        <v>0</v>
      </c>
      <c r="DH15" s="33">
        <v>0</v>
      </c>
      <c r="DI15" s="33">
        <v>0</v>
      </c>
      <c r="DJ15" s="33">
        <v>0</v>
      </c>
      <c r="DK15" s="33">
        <v>0</v>
      </c>
      <c r="DL15" s="33">
        <v>0</v>
      </c>
      <c r="DM15" s="33">
        <v>0</v>
      </c>
      <c r="DN15" s="33">
        <v>0</v>
      </c>
      <c r="DO15" s="33">
        <v>0</v>
      </c>
      <c r="DP15" s="33">
        <v>0</v>
      </c>
      <c r="DQ15" s="33">
        <v>0</v>
      </c>
      <c r="DR15" s="33">
        <v>0</v>
      </c>
      <c r="DS15" s="33">
        <v>0</v>
      </c>
      <c r="DT15" s="33">
        <v>0</v>
      </c>
      <c r="DU15" s="33">
        <v>0</v>
      </c>
      <c r="DV15" s="33">
        <v>0</v>
      </c>
      <c r="DW15" s="33">
        <v>0</v>
      </c>
      <c r="DX15" s="33">
        <v>0</v>
      </c>
      <c r="DY15" s="33">
        <v>0</v>
      </c>
      <c r="DZ15" s="33">
        <v>0</v>
      </c>
      <c r="EA15" s="33">
        <v>0</v>
      </c>
      <c r="EB15" s="33">
        <v>0</v>
      </c>
      <c r="EC15" s="33">
        <v>0</v>
      </c>
      <c r="ED15" s="33">
        <v>0</v>
      </c>
      <c r="EE15" s="33">
        <v>0</v>
      </c>
      <c r="EF15" s="33">
        <v>0</v>
      </c>
      <c r="EG15" s="33">
        <v>0</v>
      </c>
      <c r="EH15" s="33">
        <v>0</v>
      </c>
      <c r="EI15" s="33">
        <v>0</v>
      </c>
      <c r="EJ15" s="33">
        <v>0</v>
      </c>
      <c r="EK15" s="33">
        <v>0</v>
      </c>
      <c r="EL15" s="33">
        <v>0</v>
      </c>
      <c r="EM15" s="33">
        <v>0</v>
      </c>
      <c r="EN15" s="33">
        <v>0</v>
      </c>
      <c r="EO15" s="33">
        <v>0</v>
      </c>
      <c r="EP15" s="33">
        <v>0</v>
      </c>
      <c r="EQ15" s="33">
        <v>0</v>
      </c>
      <c r="ER15" s="33">
        <v>0</v>
      </c>
      <c r="ES15" s="33">
        <v>0</v>
      </c>
      <c r="ET15" s="33">
        <v>0</v>
      </c>
      <c r="EU15" s="33">
        <v>0</v>
      </c>
      <c r="EV15" s="33">
        <v>0</v>
      </c>
      <c r="EW15" s="33">
        <v>0</v>
      </c>
      <c r="EX15" s="33">
        <v>0</v>
      </c>
      <c r="EY15" s="33">
        <v>0</v>
      </c>
      <c r="EZ15" s="33">
        <v>0</v>
      </c>
      <c r="FA15" s="33">
        <v>0</v>
      </c>
      <c r="FB15" s="33">
        <v>0</v>
      </c>
      <c r="FC15" s="33">
        <v>0</v>
      </c>
      <c r="FD15" s="33">
        <v>0</v>
      </c>
      <c r="FE15" s="33">
        <v>0</v>
      </c>
      <c r="FF15" s="33">
        <v>0</v>
      </c>
      <c r="FG15" s="33">
        <v>0</v>
      </c>
      <c r="FH15" s="33">
        <v>0</v>
      </c>
      <c r="FI15" s="33">
        <v>0</v>
      </c>
      <c r="FJ15" s="33">
        <v>0</v>
      </c>
      <c r="FK15" s="33">
        <v>0</v>
      </c>
      <c r="FL15" s="33">
        <v>0</v>
      </c>
      <c r="FM15" s="33">
        <v>0</v>
      </c>
      <c r="FN15" s="33">
        <v>0</v>
      </c>
      <c r="FO15" s="33">
        <v>0</v>
      </c>
      <c r="FP15" s="33">
        <v>0</v>
      </c>
      <c r="FQ15" s="33">
        <v>0</v>
      </c>
      <c r="FR15" s="33">
        <v>0</v>
      </c>
      <c r="FS15">
        <v>1</v>
      </c>
    </row>
    <row r="16" spans="1:175" x14ac:dyDescent="0.2">
      <c r="A16" t="s">
        <v>209</v>
      </c>
      <c r="B16" t="s">
        <v>229</v>
      </c>
      <c r="C16">
        <v>42980</v>
      </c>
      <c r="D16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0</v>
      </c>
      <c r="AH16" s="33">
        <v>0</v>
      </c>
      <c r="AI16" s="33">
        <v>0</v>
      </c>
      <c r="AJ16" s="33">
        <v>0</v>
      </c>
      <c r="AK16" s="33">
        <v>0</v>
      </c>
      <c r="AL16" s="33">
        <v>0</v>
      </c>
      <c r="AM16" s="33">
        <v>0</v>
      </c>
      <c r="AN16" s="33">
        <v>0</v>
      </c>
      <c r="AO16" s="33">
        <v>0</v>
      </c>
      <c r="AP16" s="33">
        <v>0</v>
      </c>
      <c r="AQ16" s="33">
        <v>0</v>
      </c>
      <c r="AR16" s="33">
        <v>0</v>
      </c>
      <c r="AS16" s="33">
        <v>0</v>
      </c>
      <c r="AT16" s="33">
        <v>0</v>
      </c>
      <c r="AU16" s="33">
        <v>0</v>
      </c>
      <c r="AV16" s="33">
        <v>0</v>
      </c>
      <c r="AW16" s="33">
        <v>0</v>
      </c>
      <c r="AX16" s="33">
        <v>0</v>
      </c>
      <c r="AY16" s="33">
        <v>0</v>
      </c>
      <c r="AZ16" s="33">
        <v>0</v>
      </c>
      <c r="BA16" s="33">
        <v>0</v>
      </c>
      <c r="BB16" s="33">
        <v>0</v>
      </c>
      <c r="BC16" s="33">
        <v>0</v>
      </c>
      <c r="BD16" s="33">
        <v>0</v>
      </c>
      <c r="BE16" s="33">
        <v>0</v>
      </c>
      <c r="BF16" s="33">
        <v>0</v>
      </c>
      <c r="BG16" s="33">
        <v>0</v>
      </c>
      <c r="BH16" s="33">
        <v>0</v>
      </c>
      <c r="BI16" s="33">
        <v>0</v>
      </c>
      <c r="BJ16" s="33">
        <v>0</v>
      </c>
      <c r="BK16" s="33">
        <v>0</v>
      </c>
      <c r="BL16" s="33">
        <v>0</v>
      </c>
      <c r="BM16" s="33">
        <v>0</v>
      </c>
      <c r="BN16" s="33">
        <v>0</v>
      </c>
      <c r="BO16" s="33"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  <c r="BW16" s="33">
        <v>0</v>
      </c>
      <c r="BX16" s="33">
        <v>0</v>
      </c>
      <c r="BY16" s="33">
        <v>0</v>
      </c>
      <c r="BZ16" s="33">
        <v>0</v>
      </c>
      <c r="CA16" s="33">
        <v>0</v>
      </c>
      <c r="CB16" s="33">
        <v>0</v>
      </c>
      <c r="CC16" s="33">
        <v>0</v>
      </c>
      <c r="CD16" s="33">
        <v>0</v>
      </c>
      <c r="CE16" s="33">
        <v>0</v>
      </c>
      <c r="CF16" s="33">
        <v>0</v>
      </c>
      <c r="CG16" s="33">
        <v>0</v>
      </c>
      <c r="CH16" s="33">
        <v>0</v>
      </c>
      <c r="CI16" s="33">
        <v>0</v>
      </c>
      <c r="CJ16" s="33">
        <v>0</v>
      </c>
      <c r="CK16" s="33">
        <v>0</v>
      </c>
      <c r="CL16" s="33">
        <v>0</v>
      </c>
      <c r="CM16" s="33">
        <v>0</v>
      </c>
      <c r="CN16" s="33">
        <v>0</v>
      </c>
      <c r="CO16" s="33">
        <v>0</v>
      </c>
      <c r="CP16" s="33">
        <v>0</v>
      </c>
      <c r="CQ16" s="33">
        <v>0</v>
      </c>
      <c r="CR16" s="33">
        <v>0</v>
      </c>
      <c r="CS16" s="33">
        <v>0</v>
      </c>
      <c r="CT16" s="33">
        <v>0</v>
      </c>
      <c r="CU16" s="33">
        <v>0</v>
      </c>
      <c r="CV16" s="33">
        <v>0</v>
      </c>
      <c r="CW16" s="33">
        <v>0</v>
      </c>
      <c r="CX16" s="33">
        <v>0</v>
      </c>
      <c r="CY16" s="33">
        <v>0</v>
      </c>
      <c r="CZ16" s="33">
        <v>0</v>
      </c>
      <c r="DA16" s="33">
        <v>0</v>
      </c>
      <c r="DB16" s="33">
        <v>0</v>
      </c>
      <c r="DC16" s="33">
        <v>0</v>
      </c>
      <c r="DD16" s="33">
        <v>0</v>
      </c>
      <c r="DE16" s="33">
        <v>0</v>
      </c>
      <c r="DF16" s="33">
        <v>0</v>
      </c>
      <c r="DG16" s="33">
        <v>0</v>
      </c>
      <c r="DH16" s="33">
        <v>0</v>
      </c>
      <c r="DI16" s="33">
        <v>0</v>
      </c>
      <c r="DJ16" s="33">
        <v>0</v>
      </c>
      <c r="DK16" s="33">
        <v>0</v>
      </c>
      <c r="DL16" s="33">
        <v>0</v>
      </c>
      <c r="DM16" s="33">
        <v>0</v>
      </c>
      <c r="DN16" s="33">
        <v>0</v>
      </c>
      <c r="DO16" s="33">
        <v>0</v>
      </c>
      <c r="DP16" s="33">
        <v>0</v>
      </c>
      <c r="DQ16" s="33">
        <v>0</v>
      </c>
      <c r="DR16" s="33">
        <v>0</v>
      </c>
      <c r="DS16" s="33">
        <v>0</v>
      </c>
      <c r="DT16" s="33">
        <v>0</v>
      </c>
      <c r="DU16" s="33">
        <v>0</v>
      </c>
      <c r="DV16" s="33">
        <v>0</v>
      </c>
      <c r="DW16" s="33">
        <v>0</v>
      </c>
      <c r="DX16" s="33">
        <v>0</v>
      </c>
      <c r="DY16" s="33">
        <v>0</v>
      </c>
      <c r="DZ16" s="33">
        <v>0</v>
      </c>
      <c r="EA16" s="33">
        <v>0</v>
      </c>
      <c r="EB16" s="33">
        <v>0</v>
      </c>
      <c r="EC16" s="33">
        <v>0</v>
      </c>
      <c r="ED16" s="33">
        <v>0</v>
      </c>
      <c r="EE16" s="33">
        <v>0</v>
      </c>
      <c r="EF16" s="33">
        <v>0</v>
      </c>
      <c r="EG16" s="33">
        <v>0</v>
      </c>
      <c r="EH16" s="33">
        <v>0</v>
      </c>
      <c r="EI16" s="33">
        <v>0</v>
      </c>
      <c r="EJ16" s="33">
        <v>0</v>
      </c>
      <c r="EK16" s="33">
        <v>0</v>
      </c>
      <c r="EL16" s="33">
        <v>0</v>
      </c>
      <c r="EM16" s="33">
        <v>0</v>
      </c>
      <c r="EN16" s="33">
        <v>0</v>
      </c>
      <c r="EO16" s="33">
        <v>0</v>
      </c>
      <c r="EP16" s="33">
        <v>0</v>
      </c>
      <c r="EQ16" s="33">
        <v>0</v>
      </c>
      <c r="ER16" s="33">
        <v>0</v>
      </c>
      <c r="ES16" s="33">
        <v>0</v>
      </c>
      <c r="ET16" s="33">
        <v>0</v>
      </c>
      <c r="EU16" s="33">
        <v>0</v>
      </c>
      <c r="EV16" s="33">
        <v>0</v>
      </c>
      <c r="EW16" s="33">
        <v>0</v>
      </c>
      <c r="EX16" s="33">
        <v>0</v>
      </c>
      <c r="EY16" s="33">
        <v>0</v>
      </c>
      <c r="EZ16" s="33">
        <v>0</v>
      </c>
      <c r="FA16" s="33">
        <v>0</v>
      </c>
      <c r="FB16" s="33">
        <v>0</v>
      </c>
      <c r="FC16" s="33">
        <v>0</v>
      </c>
      <c r="FD16" s="33">
        <v>0</v>
      </c>
      <c r="FE16" s="33">
        <v>0</v>
      </c>
      <c r="FF16" s="33">
        <v>0</v>
      </c>
      <c r="FG16" s="33">
        <v>0</v>
      </c>
      <c r="FH16" s="33">
        <v>0</v>
      </c>
      <c r="FI16" s="33">
        <v>0</v>
      </c>
      <c r="FJ16" s="33">
        <v>0</v>
      </c>
      <c r="FK16" s="33">
        <v>0</v>
      </c>
      <c r="FL16" s="33">
        <v>0</v>
      </c>
      <c r="FM16" s="33">
        <v>0</v>
      </c>
      <c r="FN16" s="33">
        <v>0</v>
      </c>
      <c r="FO16" s="33">
        <v>0</v>
      </c>
      <c r="FP16" s="33">
        <v>0</v>
      </c>
      <c r="FQ16" s="33">
        <v>0</v>
      </c>
      <c r="FR16" s="33">
        <v>0</v>
      </c>
      <c r="FS16">
        <v>1</v>
      </c>
    </row>
    <row r="17" spans="1:175" x14ac:dyDescent="0.2">
      <c r="A17" t="s">
        <v>209</v>
      </c>
      <c r="B17" t="s">
        <v>229</v>
      </c>
      <c r="C17" t="s">
        <v>235</v>
      </c>
      <c r="D17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33">
        <v>0</v>
      </c>
      <c r="AG17" s="33">
        <v>0</v>
      </c>
      <c r="AH17" s="33">
        <v>0</v>
      </c>
      <c r="AI17" s="33">
        <v>0</v>
      </c>
      <c r="AJ17" s="33">
        <v>0</v>
      </c>
      <c r="AK17" s="33">
        <v>0</v>
      </c>
      <c r="AL17" s="33">
        <v>0</v>
      </c>
      <c r="AM17" s="33">
        <v>0</v>
      </c>
      <c r="AN17" s="33">
        <v>0</v>
      </c>
      <c r="AO17" s="33">
        <v>0</v>
      </c>
      <c r="AP17" s="33">
        <v>0</v>
      </c>
      <c r="AQ17" s="33">
        <v>0</v>
      </c>
      <c r="AR17" s="33">
        <v>0</v>
      </c>
      <c r="AS17" s="33">
        <v>0</v>
      </c>
      <c r="AT17" s="33">
        <v>0</v>
      </c>
      <c r="AU17" s="33">
        <v>0</v>
      </c>
      <c r="AV17" s="33">
        <v>0</v>
      </c>
      <c r="AW17" s="33">
        <v>0</v>
      </c>
      <c r="AX17" s="33">
        <v>0</v>
      </c>
      <c r="AY17" s="33">
        <v>0</v>
      </c>
      <c r="AZ17" s="33">
        <v>0</v>
      </c>
      <c r="BA17" s="33">
        <v>0</v>
      </c>
      <c r="BB17" s="33">
        <v>0</v>
      </c>
      <c r="BC17" s="33">
        <v>0</v>
      </c>
      <c r="BD17" s="33">
        <v>0</v>
      </c>
      <c r="BE17" s="33">
        <v>0</v>
      </c>
      <c r="BF17" s="33">
        <v>0</v>
      </c>
      <c r="BG17" s="33">
        <v>0</v>
      </c>
      <c r="BH17" s="33">
        <v>0</v>
      </c>
      <c r="BI17" s="33">
        <v>0</v>
      </c>
      <c r="BJ17" s="33">
        <v>0</v>
      </c>
      <c r="BK17" s="33">
        <v>0</v>
      </c>
      <c r="BL17" s="33">
        <v>0</v>
      </c>
      <c r="BM17" s="33">
        <v>0</v>
      </c>
      <c r="BN17" s="33">
        <v>0</v>
      </c>
      <c r="BO17" s="33">
        <v>0</v>
      </c>
      <c r="BP17" s="33">
        <v>0</v>
      </c>
      <c r="BQ17" s="33">
        <v>0</v>
      </c>
      <c r="BR17" s="33">
        <v>0</v>
      </c>
      <c r="BS17" s="33">
        <v>0</v>
      </c>
      <c r="BT17" s="33">
        <v>0</v>
      </c>
      <c r="BU17" s="33">
        <v>0</v>
      </c>
      <c r="BV17" s="33">
        <v>0</v>
      </c>
      <c r="BW17" s="33">
        <v>0</v>
      </c>
      <c r="BX17" s="33">
        <v>0</v>
      </c>
      <c r="BY17" s="33">
        <v>0</v>
      </c>
      <c r="BZ17" s="33">
        <v>0</v>
      </c>
      <c r="CA17" s="33">
        <v>0</v>
      </c>
      <c r="CB17" s="33">
        <v>0</v>
      </c>
      <c r="CC17" s="33">
        <v>0</v>
      </c>
      <c r="CD17" s="33">
        <v>0</v>
      </c>
      <c r="CE17" s="33">
        <v>0</v>
      </c>
      <c r="CF17" s="33">
        <v>0</v>
      </c>
      <c r="CG17" s="33">
        <v>0</v>
      </c>
      <c r="CH17" s="33">
        <v>0</v>
      </c>
      <c r="CI17" s="33">
        <v>0</v>
      </c>
      <c r="CJ17" s="33">
        <v>0</v>
      </c>
      <c r="CK17" s="33">
        <v>0</v>
      </c>
      <c r="CL17" s="33">
        <v>0</v>
      </c>
      <c r="CM17" s="33">
        <v>0</v>
      </c>
      <c r="CN17" s="33">
        <v>0</v>
      </c>
      <c r="CO17" s="33">
        <v>0</v>
      </c>
      <c r="CP17" s="33">
        <v>0</v>
      </c>
      <c r="CQ17" s="33">
        <v>0</v>
      </c>
      <c r="CR17" s="33">
        <v>0</v>
      </c>
      <c r="CS17" s="33">
        <v>0</v>
      </c>
      <c r="CT17" s="33">
        <v>0</v>
      </c>
      <c r="CU17" s="33">
        <v>0</v>
      </c>
      <c r="CV17" s="33">
        <v>0</v>
      </c>
      <c r="CW17" s="33">
        <v>0</v>
      </c>
      <c r="CX17" s="33">
        <v>0</v>
      </c>
      <c r="CY17" s="33">
        <v>0</v>
      </c>
      <c r="CZ17" s="33">
        <v>0</v>
      </c>
      <c r="DA17" s="33">
        <v>0</v>
      </c>
      <c r="DB17" s="33">
        <v>0</v>
      </c>
      <c r="DC17" s="33">
        <v>0</v>
      </c>
      <c r="DD17" s="33">
        <v>0</v>
      </c>
      <c r="DE17" s="33">
        <v>0</v>
      </c>
      <c r="DF17" s="33">
        <v>0</v>
      </c>
      <c r="DG17" s="33">
        <v>0</v>
      </c>
      <c r="DH17" s="33">
        <v>0</v>
      </c>
      <c r="DI17" s="33">
        <v>0</v>
      </c>
      <c r="DJ17" s="33">
        <v>0</v>
      </c>
      <c r="DK17" s="33">
        <v>0</v>
      </c>
      <c r="DL17" s="33">
        <v>0</v>
      </c>
      <c r="DM17" s="33">
        <v>0</v>
      </c>
      <c r="DN17" s="33">
        <v>0</v>
      </c>
      <c r="DO17" s="33">
        <v>0</v>
      </c>
      <c r="DP17" s="33">
        <v>0</v>
      </c>
      <c r="DQ17" s="33">
        <v>0</v>
      </c>
      <c r="DR17" s="33">
        <v>0</v>
      </c>
      <c r="DS17" s="33">
        <v>0</v>
      </c>
      <c r="DT17" s="33">
        <v>0</v>
      </c>
      <c r="DU17" s="33">
        <v>0</v>
      </c>
      <c r="DV17" s="33">
        <v>0</v>
      </c>
      <c r="DW17" s="33">
        <v>0</v>
      </c>
      <c r="DX17" s="33">
        <v>0</v>
      </c>
      <c r="DY17" s="33">
        <v>0</v>
      </c>
      <c r="DZ17" s="33">
        <v>0</v>
      </c>
      <c r="EA17" s="33">
        <v>0</v>
      </c>
      <c r="EB17" s="33">
        <v>0</v>
      </c>
      <c r="EC17" s="33">
        <v>0</v>
      </c>
      <c r="ED17" s="33">
        <v>0</v>
      </c>
      <c r="EE17" s="33">
        <v>0</v>
      </c>
      <c r="EF17" s="33">
        <v>0</v>
      </c>
      <c r="EG17" s="33">
        <v>0</v>
      </c>
      <c r="EH17" s="33">
        <v>0</v>
      </c>
      <c r="EI17" s="33">
        <v>0</v>
      </c>
      <c r="EJ17" s="33">
        <v>0</v>
      </c>
      <c r="EK17" s="33">
        <v>0</v>
      </c>
      <c r="EL17" s="33">
        <v>0</v>
      </c>
      <c r="EM17" s="33">
        <v>0</v>
      </c>
      <c r="EN17" s="33">
        <v>0</v>
      </c>
      <c r="EO17" s="33">
        <v>0</v>
      </c>
      <c r="EP17" s="33">
        <v>0</v>
      </c>
      <c r="EQ17" s="33">
        <v>0</v>
      </c>
      <c r="ER17" s="33">
        <v>0</v>
      </c>
      <c r="ES17" s="33">
        <v>0</v>
      </c>
      <c r="ET17" s="33">
        <v>0</v>
      </c>
      <c r="EU17" s="33">
        <v>0</v>
      </c>
      <c r="EV17" s="33">
        <v>0</v>
      </c>
      <c r="EW17" s="33">
        <v>0</v>
      </c>
      <c r="EX17" s="33">
        <v>0</v>
      </c>
      <c r="EY17" s="33">
        <v>0</v>
      </c>
      <c r="EZ17" s="33">
        <v>0</v>
      </c>
      <c r="FA17" s="33">
        <v>0</v>
      </c>
      <c r="FB17" s="33">
        <v>0</v>
      </c>
      <c r="FC17" s="33">
        <v>0</v>
      </c>
      <c r="FD17" s="33">
        <v>0</v>
      </c>
      <c r="FE17" s="33">
        <v>0</v>
      </c>
      <c r="FF17" s="33">
        <v>0</v>
      </c>
      <c r="FG17" s="33">
        <v>0</v>
      </c>
      <c r="FH17" s="33">
        <v>0</v>
      </c>
      <c r="FI17" s="33">
        <v>0</v>
      </c>
      <c r="FJ17" s="33">
        <v>0</v>
      </c>
      <c r="FK17" s="33">
        <v>0</v>
      </c>
      <c r="FL17" s="33">
        <v>0</v>
      </c>
      <c r="FM17" s="33">
        <v>0</v>
      </c>
      <c r="FN17" s="33">
        <v>0</v>
      </c>
      <c r="FO17" s="33">
        <v>0</v>
      </c>
      <c r="FP17" s="33">
        <v>0</v>
      </c>
      <c r="FQ17" s="33">
        <v>0</v>
      </c>
      <c r="FR17" s="33">
        <v>0</v>
      </c>
      <c r="FS17">
        <v>1</v>
      </c>
    </row>
    <row r="18" spans="1:175" x14ac:dyDescent="0.2">
      <c r="A18" t="s">
        <v>209</v>
      </c>
      <c r="B18" t="s">
        <v>230</v>
      </c>
      <c r="C18">
        <v>42978</v>
      </c>
      <c r="D18">
        <v>25</v>
      </c>
      <c r="E18" s="33">
        <v>13.10741</v>
      </c>
      <c r="F18" s="33">
        <v>11.39176</v>
      </c>
      <c r="G18" s="33">
        <v>6.8826669999999996</v>
      </c>
      <c r="H18" s="33">
        <v>7.5914440000000001</v>
      </c>
      <c r="I18" s="33">
        <v>11.1168</v>
      </c>
      <c r="J18" s="33">
        <v>11.48939</v>
      </c>
      <c r="K18" s="33">
        <v>16.038399999999999</v>
      </c>
      <c r="L18" s="33">
        <v>19.07987</v>
      </c>
      <c r="M18" s="33">
        <v>25.20157</v>
      </c>
      <c r="N18" s="33">
        <v>40.368769999999998</v>
      </c>
      <c r="O18" s="33">
        <v>47.396729999999998</v>
      </c>
      <c r="P18" s="33">
        <v>51.753779999999999</v>
      </c>
      <c r="Q18" s="33">
        <v>55.197800000000001</v>
      </c>
      <c r="R18" s="33">
        <v>54.070549999999997</v>
      </c>
      <c r="S18" s="33">
        <v>54.769500000000001</v>
      </c>
      <c r="T18" s="33">
        <v>52.077660000000002</v>
      </c>
      <c r="U18" s="33">
        <v>50.053609999999999</v>
      </c>
      <c r="V18" s="33">
        <v>48.385680000000001</v>
      </c>
      <c r="W18" s="33">
        <v>49.226909999999997</v>
      </c>
      <c r="X18" s="33">
        <v>52.273560000000003</v>
      </c>
      <c r="Y18" s="33">
        <v>48.518599999999999</v>
      </c>
      <c r="Z18" s="33">
        <v>43.351120000000002</v>
      </c>
      <c r="AA18" s="33">
        <v>25.968440000000001</v>
      </c>
      <c r="AB18" s="33">
        <v>20.014849999999999</v>
      </c>
      <c r="AC18" s="33">
        <v>-5.3771620000000002</v>
      </c>
      <c r="AD18" s="33">
        <v>-5.0041479999999998</v>
      </c>
      <c r="AE18" s="33">
        <v>-6.4747149999999998</v>
      </c>
      <c r="AF18" s="33">
        <v>-5.8096870000000003</v>
      </c>
      <c r="AG18" s="33">
        <v>-4.0931790000000001</v>
      </c>
      <c r="AH18" s="33">
        <v>-4.4405320000000001</v>
      </c>
      <c r="AI18" s="33">
        <v>-5.4687250000000001</v>
      </c>
      <c r="AJ18" s="33">
        <v>-4.1182780000000001</v>
      </c>
      <c r="AK18" s="33">
        <v>-5.122166</v>
      </c>
      <c r="AL18" s="33">
        <v>-5.3405259999999997</v>
      </c>
      <c r="AM18" s="33">
        <v>-6.2001020000000002</v>
      </c>
      <c r="AN18" s="33">
        <v>-6.0296450000000004</v>
      </c>
      <c r="AO18" s="33">
        <v>-6.0362530000000003</v>
      </c>
      <c r="AP18" s="33">
        <v>-7.0294670000000004</v>
      </c>
      <c r="AQ18" s="33">
        <v>-5.2754940000000001</v>
      </c>
      <c r="AR18" s="33">
        <v>-2.9360849999999998</v>
      </c>
      <c r="AS18" s="33">
        <v>-4.9615229999999997</v>
      </c>
      <c r="AT18" s="33">
        <v>-7.3911059999999997</v>
      </c>
      <c r="AU18" s="33">
        <v>-3.0311430000000001</v>
      </c>
      <c r="AV18" s="33">
        <v>-2.115875</v>
      </c>
      <c r="AW18" s="33">
        <v>-5.8466199999999997</v>
      </c>
      <c r="AX18" s="33">
        <v>-4.0105719999999998</v>
      </c>
      <c r="AY18" s="33">
        <v>-1.6505110000000001</v>
      </c>
      <c r="AZ18" s="33">
        <v>-1.7737860000000001</v>
      </c>
      <c r="BA18" s="33">
        <v>-3.0294469999999998</v>
      </c>
      <c r="BB18" s="33">
        <v>-2.987107</v>
      </c>
      <c r="BC18" s="33">
        <v>-4.3575999999999997</v>
      </c>
      <c r="BD18" s="33">
        <v>-3.7173120000000002</v>
      </c>
      <c r="BE18" s="33">
        <v>-2.6975289999999998</v>
      </c>
      <c r="BF18" s="33">
        <v>-2.9571559999999999</v>
      </c>
      <c r="BG18" s="33">
        <v>-3.7044009999999998</v>
      </c>
      <c r="BH18" s="33">
        <v>-2.1060680000000001</v>
      </c>
      <c r="BI18" s="33">
        <v>-2.5442819999999999</v>
      </c>
      <c r="BJ18" s="33">
        <v>-2.6779959999999998</v>
      </c>
      <c r="BK18" s="33">
        <v>-3.487457</v>
      </c>
      <c r="BL18" s="33">
        <v>-3.1224449999999999</v>
      </c>
      <c r="BM18" s="33">
        <v>-3.075634</v>
      </c>
      <c r="BN18" s="33">
        <v>-4.3523560000000003</v>
      </c>
      <c r="BO18" s="33">
        <v>-2.5187650000000001</v>
      </c>
      <c r="BP18" s="33">
        <v>-0.78050200000000003</v>
      </c>
      <c r="BQ18" s="33">
        <v>-2.9525739999999998</v>
      </c>
      <c r="BR18" s="33">
        <v>-4.9802920000000004</v>
      </c>
      <c r="BS18" s="33">
        <v>-0.37784519999999999</v>
      </c>
      <c r="BT18" s="33">
        <v>-0.50884220000000002</v>
      </c>
      <c r="BU18" s="33">
        <v>-4.3009139999999997</v>
      </c>
      <c r="BV18" s="33">
        <v>-2.5336630000000002</v>
      </c>
      <c r="BW18" s="33">
        <v>-0.33091920000000002</v>
      </c>
      <c r="BX18" s="33">
        <v>-0.48170410000000002</v>
      </c>
      <c r="BY18" s="33">
        <v>-1.4034260000000001</v>
      </c>
      <c r="BZ18" s="33">
        <v>-1.5901110000000001</v>
      </c>
      <c r="CA18" s="33">
        <v>-2.891292</v>
      </c>
      <c r="CB18" s="33">
        <v>-2.2681390000000001</v>
      </c>
      <c r="CC18" s="33">
        <v>-1.7309060000000001</v>
      </c>
      <c r="CD18" s="33">
        <v>-1.929775</v>
      </c>
      <c r="CE18" s="33">
        <v>-2.4824359999999999</v>
      </c>
      <c r="CF18" s="33">
        <v>-0.71241710000000003</v>
      </c>
      <c r="CG18" s="33">
        <v>-0.75884790000000002</v>
      </c>
      <c r="CH18" s="33">
        <v>-0.83393660000000003</v>
      </c>
      <c r="CI18" s="33">
        <v>-1.608687</v>
      </c>
      <c r="CJ18" s="33">
        <v>-1.108927</v>
      </c>
      <c r="CK18" s="33">
        <v>-1.025118</v>
      </c>
      <c r="CL18" s="33">
        <v>-2.4981979999999999</v>
      </c>
      <c r="CM18" s="33">
        <v>-0.60946339999999999</v>
      </c>
      <c r="CN18" s="33">
        <v>0.71244839999999998</v>
      </c>
      <c r="CO18" s="33">
        <v>-1.5611820000000001</v>
      </c>
      <c r="CP18" s="33">
        <v>-3.3105690000000001</v>
      </c>
      <c r="CQ18" s="33">
        <v>1.459821</v>
      </c>
      <c r="CR18" s="33">
        <v>0.60418369999999999</v>
      </c>
      <c r="CS18" s="33">
        <v>-3.2303630000000001</v>
      </c>
      <c r="CT18" s="33">
        <v>-1.5107600000000001</v>
      </c>
      <c r="CU18" s="33">
        <v>0.58302600000000004</v>
      </c>
      <c r="CV18" s="33">
        <v>0.413188</v>
      </c>
      <c r="CW18" s="33">
        <v>0.22259470000000001</v>
      </c>
      <c r="CX18" s="33">
        <v>-0.19311490000000001</v>
      </c>
      <c r="CY18" s="33">
        <v>-1.424984</v>
      </c>
      <c r="CZ18" s="33">
        <v>-0.81896599999999997</v>
      </c>
      <c r="DA18" s="33">
        <v>-0.76428320000000005</v>
      </c>
      <c r="DB18" s="33">
        <v>-0.90239360000000002</v>
      </c>
      <c r="DC18" s="33">
        <v>-1.2604709999999999</v>
      </c>
      <c r="DD18" s="33">
        <v>0.68123339999999999</v>
      </c>
      <c r="DE18" s="33">
        <v>1.026586</v>
      </c>
      <c r="DF18" s="33">
        <v>1.0101230000000001</v>
      </c>
      <c r="DG18" s="33">
        <v>0.27008270000000001</v>
      </c>
      <c r="DH18" s="33">
        <v>0.90459109999999998</v>
      </c>
      <c r="DI18" s="33">
        <v>1.025398</v>
      </c>
      <c r="DJ18" s="33">
        <v>-0.64403949999999999</v>
      </c>
      <c r="DK18" s="33">
        <v>1.299839</v>
      </c>
      <c r="DL18" s="33">
        <v>2.2053989999999999</v>
      </c>
      <c r="DM18" s="33">
        <v>-0.1697901</v>
      </c>
      <c r="DN18" s="33">
        <v>-1.640846</v>
      </c>
      <c r="DO18" s="33">
        <v>3.2974869999999998</v>
      </c>
      <c r="DP18" s="33">
        <v>1.7172099999999999</v>
      </c>
      <c r="DQ18" s="33">
        <v>-2.1598120000000001</v>
      </c>
      <c r="DR18" s="33">
        <v>-0.48785699999999999</v>
      </c>
      <c r="DS18" s="33">
        <v>1.4969710000000001</v>
      </c>
      <c r="DT18" s="33">
        <v>1.3080799999999999</v>
      </c>
      <c r="DU18" s="33">
        <v>2.5703100000000001</v>
      </c>
      <c r="DV18" s="33">
        <v>1.8239259999999999</v>
      </c>
      <c r="DW18" s="33">
        <v>0.6921311</v>
      </c>
      <c r="DX18" s="33">
        <v>1.2734099999999999</v>
      </c>
      <c r="DY18" s="33">
        <v>0.63136650000000005</v>
      </c>
      <c r="DZ18" s="33">
        <v>0.58098190000000005</v>
      </c>
      <c r="EA18" s="33">
        <v>0.50385349999999995</v>
      </c>
      <c r="EB18" s="33">
        <v>2.6934429999999998</v>
      </c>
      <c r="EC18" s="33">
        <v>3.6044700000000001</v>
      </c>
      <c r="ED18" s="33">
        <v>3.6726519999999998</v>
      </c>
      <c r="EE18" s="33">
        <v>2.9827279999999998</v>
      </c>
      <c r="EF18" s="33">
        <v>3.8117909999999999</v>
      </c>
      <c r="EG18" s="33">
        <v>3.9860180000000001</v>
      </c>
      <c r="EH18" s="33">
        <v>2.0330710000000001</v>
      </c>
      <c r="EI18" s="33">
        <v>4.0565670000000003</v>
      </c>
      <c r="EJ18" s="33">
        <v>4.3609819999999999</v>
      </c>
      <c r="EK18" s="33">
        <v>1.839159</v>
      </c>
      <c r="EL18" s="33">
        <v>0.76996819999999999</v>
      </c>
      <c r="EM18" s="33">
        <v>5.9507849999999998</v>
      </c>
      <c r="EN18" s="33">
        <v>3.3242419999999999</v>
      </c>
      <c r="EO18" s="33">
        <v>-0.61410609999999999</v>
      </c>
      <c r="EP18" s="33">
        <v>0.98905240000000005</v>
      </c>
      <c r="EQ18" s="33">
        <v>2.8165629999999999</v>
      </c>
      <c r="ER18" s="33">
        <v>2.6001620000000001</v>
      </c>
      <c r="ES18" s="33">
        <v>74.963499999999996</v>
      </c>
      <c r="ET18" s="33">
        <v>74.856979999999993</v>
      </c>
      <c r="EU18" s="33">
        <v>73.370940000000004</v>
      </c>
      <c r="EV18" s="33">
        <v>72.786929999999998</v>
      </c>
      <c r="EW18" s="33">
        <v>72.698040000000006</v>
      </c>
      <c r="EX18" s="33">
        <v>72.365089999999995</v>
      </c>
      <c r="EY18" s="33">
        <v>71.960179999999994</v>
      </c>
      <c r="EZ18" s="33">
        <v>71.736180000000004</v>
      </c>
      <c r="FA18" s="33">
        <v>75.021640000000005</v>
      </c>
      <c r="FB18" s="33">
        <v>78.592380000000006</v>
      </c>
      <c r="FC18" s="33">
        <v>84.200580000000002</v>
      </c>
      <c r="FD18" s="33">
        <v>90.864419999999996</v>
      </c>
      <c r="FE18" s="33">
        <v>95.696640000000002</v>
      </c>
      <c r="FF18" s="33">
        <v>94.795659999999998</v>
      </c>
      <c r="FG18" s="33">
        <v>92.181889999999996</v>
      </c>
      <c r="FH18" s="33">
        <v>89.12209</v>
      </c>
      <c r="FI18" s="33">
        <v>89.402450000000002</v>
      </c>
      <c r="FJ18" s="33">
        <v>89.024190000000004</v>
      </c>
      <c r="FK18" s="33">
        <v>87.434489999999997</v>
      </c>
      <c r="FL18" s="33">
        <v>82.358249999999998</v>
      </c>
      <c r="FM18" s="33">
        <v>78.7774</v>
      </c>
      <c r="FN18" s="33">
        <v>76.757270000000005</v>
      </c>
      <c r="FO18" s="33">
        <v>75.764499999999998</v>
      </c>
      <c r="FP18" s="33">
        <v>73.686040000000006</v>
      </c>
      <c r="FQ18" s="33">
        <v>41.92456</v>
      </c>
      <c r="FR18" s="33">
        <v>3.0539749999999999</v>
      </c>
      <c r="FS18">
        <v>0</v>
      </c>
    </row>
    <row r="19" spans="1:175" x14ac:dyDescent="0.2">
      <c r="A19" t="s">
        <v>209</v>
      </c>
      <c r="B19" t="s">
        <v>230</v>
      </c>
      <c r="C19">
        <v>42979</v>
      </c>
      <c r="D19">
        <v>25</v>
      </c>
      <c r="E19" s="33">
        <v>12.982010000000001</v>
      </c>
      <c r="F19" s="33">
        <v>11.88247</v>
      </c>
      <c r="G19" s="33">
        <v>7.9866549999999998</v>
      </c>
      <c r="H19" s="33">
        <v>7.8289780000000002</v>
      </c>
      <c r="I19" s="33">
        <v>12.32616</v>
      </c>
      <c r="J19" s="33">
        <v>12.667289999999999</v>
      </c>
      <c r="K19" s="33">
        <v>19.6663</v>
      </c>
      <c r="L19" s="33">
        <v>18.97775</v>
      </c>
      <c r="M19" s="33">
        <v>26.371739999999999</v>
      </c>
      <c r="N19" s="33">
        <v>42.348129999999998</v>
      </c>
      <c r="O19" s="33">
        <v>50.940930000000002</v>
      </c>
      <c r="P19" s="33">
        <v>54.91563</v>
      </c>
      <c r="Q19" s="33">
        <v>57.325290000000003</v>
      </c>
      <c r="R19" s="33">
        <v>59.182659999999998</v>
      </c>
      <c r="S19" s="33">
        <v>60.899340000000002</v>
      </c>
      <c r="T19" s="33">
        <v>58.305390000000003</v>
      </c>
      <c r="U19" s="33">
        <v>54.917459999999998</v>
      </c>
      <c r="V19" s="33">
        <v>52.015709999999999</v>
      </c>
      <c r="W19" s="33">
        <v>51.208570000000002</v>
      </c>
      <c r="X19" s="33">
        <v>52.39396</v>
      </c>
      <c r="Y19" s="33">
        <v>52.647959999999998</v>
      </c>
      <c r="Z19" s="33">
        <v>46.554189999999998</v>
      </c>
      <c r="AA19" s="33">
        <v>30.116440000000001</v>
      </c>
      <c r="AB19" s="33">
        <v>22.87238</v>
      </c>
      <c r="AC19" s="33">
        <v>-7.3050579999999998</v>
      </c>
      <c r="AD19" s="33">
        <v>-5.833558</v>
      </c>
      <c r="AE19" s="33">
        <v>-6.1068290000000003</v>
      </c>
      <c r="AF19" s="33">
        <v>-5.9417439999999999</v>
      </c>
      <c r="AG19" s="33">
        <v>-2.0292240000000001</v>
      </c>
      <c r="AH19" s="33">
        <v>-2.2792150000000002</v>
      </c>
      <c r="AI19" s="33">
        <v>7.7828999999999997E-3</v>
      </c>
      <c r="AJ19" s="33">
        <v>-4.2087060000000003</v>
      </c>
      <c r="AK19" s="33">
        <v>-3.319207</v>
      </c>
      <c r="AL19" s="33">
        <v>-5.7724320000000002</v>
      </c>
      <c r="AM19" s="33">
        <v>-10.71611</v>
      </c>
      <c r="AN19" s="33">
        <v>-10.673019999999999</v>
      </c>
      <c r="AO19" s="33">
        <v>-9.6460120000000007</v>
      </c>
      <c r="AP19" s="33">
        <v>-8.2744119999999999</v>
      </c>
      <c r="AQ19" s="33">
        <v>-7.1097739999999998</v>
      </c>
      <c r="AR19" s="33">
        <v>-5.7835660000000004</v>
      </c>
      <c r="AS19" s="33">
        <v>-1.5899570000000001</v>
      </c>
      <c r="AT19" s="33">
        <v>-3.133426</v>
      </c>
      <c r="AU19" s="33">
        <v>0.9718869</v>
      </c>
      <c r="AV19" s="33">
        <v>-4.2761829999999996</v>
      </c>
      <c r="AW19" s="33">
        <v>-5.9236599999999999</v>
      </c>
      <c r="AX19" s="33">
        <v>-4.2322579999999999</v>
      </c>
      <c r="AY19" s="33">
        <v>1.422588</v>
      </c>
      <c r="AZ19" s="33">
        <v>-0.48438910000000002</v>
      </c>
      <c r="BA19" s="33">
        <v>-4.8196130000000004</v>
      </c>
      <c r="BB19" s="33">
        <v>-3.505906</v>
      </c>
      <c r="BC19" s="33">
        <v>-3.779941</v>
      </c>
      <c r="BD19" s="33">
        <v>-3.5111270000000001</v>
      </c>
      <c r="BE19" s="33">
        <v>-0.60564399999999996</v>
      </c>
      <c r="BF19" s="33">
        <v>-1.0015670000000001</v>
      </c>
      <c r="BG19" s="33">
        <v>1.807763</v>
      </c>
      <c r="BH19" s="33">
        <v>-2.5953119999999998</v>
      </c>
      <c r="BI19" s="33">
        <v>-1.0218830000000001</v>
      </c>
      <c r="BJ19" s="33">
        <v>-2.7643949999999999</v>
      </c>
      <c r="BK19" s="33">
        <v>-7.2018120000000003</v>
      </c>
      <c r="BL19" s="33">
        <v>-7.2470049999999997</v>
      </c>
      <c r="BM19" s="33">
        <v>-6.470879</v>
      </c>
      <c r="BN19" s="33">
        <v>-5.3240740000000004</v>
      </c>
      <c r="BO19" s="33">
        <v>-3.6928429999999999</v>
      </c>
      <c r="BP19" s="33">
        <v>-2.5815130000000002</v>
      </c>
      <c r="BQ19" s="33">
        <v>0.67155730000000002</v>
      </c>
      <c r="BR19" s="33">
        <v>-0.79237000000000002</v>
      </c>
      <c r="BS19" s="33">
        <v>3.7612480000000001</v>
      </c>
      <c r="BT19" s="33">
        <v>-1.82474</v>
      </c>
      <c r="BU19" s="33">
        <v>-3.6080860000000001</v>
      </c>
      <c r="BV19" s="33">
        <v>-2.1108950000000002</v>
      </c>
      <c r="BW19" s="33">
        <v>3.5662989999999999</v>
      </c>
      <c r="BX19" s="33">
        <v>1.4447829999999999</v>
      </c>
      <c r="BY19" s="33">
        <v>-3.0982029999999998</v>
      </c>
      <c r="BZ19" s="33">
        <v>-1.8937809999999999</v>
      </c>
      <c r="CA19" s="33">
        <v>-2.168345</v>
      </c>
      <c r="CB19" s="33">
        <v>-1.827688</v>
      </c>
      <c r="CC19" s="33">
        <v>0.38032280000000002</v>
      </c>
      <c r="CD19" s="33">
        <v>-0.1166722</v>
      </c>
      <c r="CE19" s="33">
        <v>3.0544229999999999</v>
      </c>
      <c r="CF19" s="33">
        <v>-1.4778800000000001</v>
      </c>
      <c r="CG19" s="33">
        <v>0.56923590000000002</v>
      </c>
      <c r="CH19" s="33">
        <v>-0.68103740000000001</v>
      </c>
      <c r="CI19" s="33">
        <v>-4.7678180000000001</v>
      </c>
      <c r="CJ19" s="33">
        <v>-4.8741599999999998</v>
      </c>
      <c r="CK19" s="33">
        <v>-4.2717910000000003</v>
      </c>
      <c r="CL19" s="33">
        <v>-3.2806790000000001</v>
      </c>
      <c r="CM19" s="33">
        <v>-1.326287</v>
      </c>
      <c r="CN19" s="33">
        <v>-0.36378169999999999</v>
      </c>
      <c r="CO19" s="33">
        <v>2.2378749999999998</v>
      </c>
      <c r="CP19" s="33">
        <v>0.8290381</v>
      </c>
      <c r="CQ19" s="33">
        <v>5.6931510000000003</v>
      </c>
      <c r="CR19" s="33">
        <v>-0.12687889999999999</v>
      </c>
      <c r="CS19" s="33">
        <v>-2.004327</v>
      </c>
      <c r="CT19" s="33">
        <v>-0.64164460000000001</v>
      </c>
      <c r="CU19" s="33">
        <v>5.0510270000000004</v>
      </c>
      <c r="CV19" s="33">
        <v>2.7809210000000002</v>
      </c>
      <c r="CW19" s="33">
        <v>-1.376792</v>
      </c>
      <c r="CX19" s="33">
        <v>-0.28165630000000003</v>
      </c>
      <c r="CY19" s="33">
        <v>-0.55674950000000001</v>
      </c>
      <c r="CZ19" s="33">
        <v>-0.1442495</v>
      </c>
      <c r="DA19" s="33">
        <v>1.36629</v>
      </c>
      <c r="DB19" s="33">
        <v>0.76822270000000004</v>
      </c>
      <c r="DC19" s="33">
        <v>4.3010840000000004</v>
      </c>
      <c r="DD19" s="33">
        <v>-0.36044799999999999</v>
      </c>
      <c r="DE19" s="33">
        <v>2.160355</v>
      </c>
      <c r="DF19" s="33">
        <v>1.40232</v>
      </c>
      <c r="DG19" s="33">
        <v>-2.3338230000000002</v>
      </c>
      <c r="DH19" s="33">
        <v>-2.5013139999999998</v>
      </c>
      <c r="DI19" s="33">
        <v>-2.0727030000000002</v>
      </c>
      <c r="DJ19" s="33">
        <v>-1.2372840000000001</v>
      </c>
      <c r="DK19" s="33">
        <v>1.0402690000000001</v>
      </c>
      <c r="DL19" s="33">
        <v>1.85395</v>
      </c>
      <c r="DM19" s="33">
        <v>3.8041930000000002</v>
      </c>
      <c r="DN19" s="33">
        <v>2.4504459999999999</v>
      </c>
      <c r="DO19" s="33">
        <v>7.6250540000000004</v>
      </c>
      <c r="DP19" s="33">
        <v>1.570983</v>
      </c>
      <c r="DQ19" s="33">
        <v>-0.40056770000000003</v>
      </c>
      <c r="DR19" s="33">
        <v>0.82760549999999999</v>
      </c>
      <c r="DS19" s="33">
        <v>6.535755</v>
      </c>
      <c r="DT19" s="33">
        <v>4.1170590000000002</v>
      </c>
      <c r="DU19" s="33">
        <v>1.1086510000000001</v>
      </c>
      <c r="DV19" s="33">
        <v>2.0459960000000001</v>
      </c>
      <c r="DW19" s="33">
        <v>1.7701389999999999</v>
      </c>
      <c r="DX19" s="33">
        <v>2.286368</v>
      </c>
      <c r="DY19" s="33">
        <v>2.7898689999999999</v>
      </c>
      <c r="DZ19" s="33">
        <v>2.045871</v>
      </c>
      <c r="EA19" s="33">
        <v>6.1010629999999999</v>
      </c>
      <c r="EB19" s="33">
        <v>1.2529459999999999</v>
      </c>
      <c r="EC19" s="33">
        <v>4.4576789999999997</v>
      </c>
      <c r="ED19" s="33">
        <v>4.4103570000000003</v>
      </c>
      <c r="EE19" s="33">
        <v>1.1804779999999999</v>
      </c>
      <c r="EF19" s="33">
        <v>0.92469800000000002</v>
      </c>
      <c r="EG19" s="33">
        <v>1.10243</v>
      </c>
      <c r="EH19" s="33">
        <v>1.713055</v>
      </c>
      <c r="EI19" s="33">
        <v>4.4572000000000003</v>
      </c>
      <c r="EJ19" s="33">
        <v>5.0560029999999996</v>
      </c>
      <c r="EK19" s="33">
        <v>6.0657069999999997</v>
      </c>
      <c r="EL19" s="33">
        <v>4.7915020000000004</v>
      </c>
      <c r="EM19" s="33">
        <v>10.41442</v>
      </c>
      <c r="EN19" s="33">
        <v>4.0224250000000001</v>
      </c>
      <c r="EO19" s="33">
        <v>1.915006</v>
      </c>
      <c r="EP19" s="33">
        <v>2.948969</v>
      </c>
      <c r="EQ19" s="33">
        <v>8.6794650000000004</v>
      </c>
      <c r="ER19" s="33">
        <v>6.0462309999999997</v>
      </c>
      <c r="ES19" s="33">
        <v>74.272549999999995</v>
      </c>
      <c r="ET19" s="33">
        <v>75.147130000000004</v>
      </c>
      <c r="EU19" s="33">
        <v>73.744129999999998</v>
      </c>
      <c r="EV19" s="33">
        <v>74.168139999999994</v>
      </c>
      <c r="EW19" s="33">
        <v>74.040880000000001</v>
      </c>
      <c r="EX19" s="33">
        <v>72.719359999999995</v>
      </c>
      <c r="EY19" s="33">
        <v>72.196179999999998</v>
      </c>
      <c r="EZ19" s="33">
        <v>72.516199999999998</v>
      </c>
      <c r="FA19" s="33">
        <v>78.71387</v>
      </c>
      <c r="FB19" s="33">
        <v>84.888710000000003</v>
      </c>
      <c r="FC19" s="33">
        <v>92.342609999999993</v>
      </c>
      <c r="FD19" s="33">
        <v>98.265979999999999</v>
      </c>
      <c r="FE19" s="33">
        <v>99.501140000000007</v>
      </c>
      <c r="FF19" s="33">
        <v>98.95872</v>
      </c>
      <c r="FG19" s="33">
        <v>98.188800000000001</v>
      </c>
      <c r="FH19" s="33">
        <v>96.585260000000005</v>
      </c>
      <c r="FI19" s="33">
        <v>95.768010000000004</v>
      </c>
      <c r="FJ19" s="33">
        <v>93.435950000000005</v>
      </c>
      <c r="FK19" s="33">
        <v>90.688469999999995</v>
      </c>
      <c r="FL19" s="33">
        <v>87.785480000000007</v>
      </c>
      <c r="FM19" s="33">
        <v>84.316280000000006</v>
      </c>
      <c r="FN19" s="33">
        <v>81.842590000000001</v>
      </c>
      <c r="FO19" s="33">
        <v>80.666229999999999</v>
      </c>
      <c r="FP19" s="33">
        <v>80.121729999999999</v>
      </c>
      <c r="FQ19" s="33">
        <v>47.303980000000003</v>
      </c>
      <c r="FR19" s="33">
        <v>3.6090309999999999</v>
      </c>
      <c r="FS19">
        <v>0</v>
      </c>
    </row>
    <row r="20" spans="1:175" x14ac:dyDescent="0.2">
      <c r="A20" t="s">
        <v>209</v>
      </c>
      <c r="B20" t="s">
        <v>230</v>
      </c>
      <c r="C20">
        <v>42980</v>
      </c>
      <c r="D20">
        <v>25</v>
      </c>
      <c r="E20" s="33">
        <v>15.67718</v>
      </c>
      <c r="F20" s="33">
        <v>13.17928</v>
      </c>
      <c r="G20" s="33">
        <v>10.16014</v>
      </c>
      <c r="H20" s="33">
        <v>9.5733250000000005</v>
      </c>
      <c r="I20" s="33">
        <v>8.788335</v>
      </c>
      <c r="J20" s="33">
        <v>10.05317</v>
      </c>
      <c r="K20" s="33">
        <v>13.447419999999999</v>
      </c>
      <c r="L20" s="33">
        <v>16.298999999999999</v>
      </c>
      <c r="M20" s="33">
        <v>20.682559999999999</v>
      </c>
      <c r="N20" s="33">
        <v>34.190629999999999</v>
      </c>
      <c r="O20" s="33">
        <v>44.045409999999997</v>
      </c>
      <c r="P20" s="33">
        <v>49.181060000000002</v>
      </c>
      <c r="Q20" s="33">
        <v>52.069409999999998</v>
      </c>
      <c r="R20" s="33">
        <v>52.617530000000002</v>
      </c>
      <c r="S20" s="33">
        <v>53.038510000000002</v>
      </c>
      <c r="T20" s="33">
        <v>52.90634</v>
      </c>
      <c r="U20" s="33">
        <v>51.93439</v>
      </c>
      <c r="V20" s="33">
        <v>51.686219999999999</v>
      </c>
      <c r="W20" s="33">
        <v>52.287619999999997</v>
      </c>
      <c r="X20" s="33">
        <v>55.913670000000003</v>
      </c>
      <c r="Y20" s="33">
        <v>51.758029999999998</v>
      </c>
      <c r="Z20" s="33">
        <v>40.367890000000003</v>
      </c>
      <c r="AA20" s="33">
        <v>27.345510000000001</v>
      </c>
      <c r="AB20" s="33">
        <v>21.62846</v>
      </c>
      <c r="AC20" s="33">
        <v>-4.8851019999999998</v>
      </c>
      <c r="AD20" s="33">
        <v>-4.8853749999999998</v>
      </c>
      <c r="AE20" s="33">
        <v>-4.6190499999999997</v>
      </c>
      <c r="AF20" s="33">
        <v>-5.578443</v>
      </c>
      <c r="AG20" s="33">
        <v>-5.4175599999999999</v>
      </c>
      <c r="AH20" s="33">
        <v>-7.0000210000000003</v>
      </c>
      <c r="AI20" s="33">
        <v>-8.1590480000000003</v>
      </c>
      <c r="AJ20" s="33">
        <v>-5.2298400000000003</v>
      </c>
      <c r="AK20" s="33">
        <v>-4.8855089999999999</v>
      </c>
      <c r="AL20" s="33">
        <v>-4.962637</v>
      </c>
      <c r="AM20" s="33">
        <v>-5.8500880000000004</v>
      </c>
      <c r="AN20" s="33">
        <v>-9.4624190000000006</v>
      </c>
      <c r="AO20" s="33">
        <v>-9.9817850000000004</v>
      </c>
      <c r="AP20" s="33">
        <v>-12.94877</v>
      </c>
      <c r="AQ20" s="33">
        <v>-11.91442</v>
      </c>
      <c r="AR20" s="33">
        <v>-11.16287</v>
      </c>
      <c r="AS20" s="33">
        <v>-11.985720000000001</v>
      </c>
      <c r="AT20" s="33">
        <v>-8.5578699999999994</v>
      </c>
      <c r="AU20" s="33">
        <v>-3.8962140000000001</v>
      </c>
      <c r="AV20" s="33">
        <v>-3.478888</v>
      </c>
      <c r="AW20" s="33">
        <v>-9.0289169999999999</v>
      </c>
      <c r="AX20" s="33">
        <v>-14.760870000000001</v>
      </c>
      <c r="AY20" s="33">
        <v>-6.5591869999999997</v>
      </c>
      <c r="AZ20" s="33">
        <v>-0.67985150000000005</v>
      </c>
      <c r="BA20" s="33">
        <v>-2.477195</v>
      </c>
      <c r="BB20" s="33">
        <v>-2.7563309999999999</v>
      </c>
      <c r="BC20" s="33">
        <v>-2.549728</v>
      </c>
      <c r="BD20" s="33">
        <v>-3.2869090000000001</v>
      </c>
      <c r="BE20" s="33">
        <v>-3.2021160000000002</v>
      </c>
      <c r="BF20" s="33">
        <v>-4.6699820000000001</v>
      </c>
      <c r="BG20" s="33">
        <v>-5.527361</v>
      </c>
      <c r="BH20" s="33">
        <v>-3.2814760000000001</v>
      </c>
      <c r="BI20" s="33">
        <v>-3.0756999999999999</v>
      </c>
      <c r="BJ20" s="33">
        <v>-2.928328</v>
      </c>
      <c r="BK20" s="33">
        <v>-3.352398</v>
      </c>
      <c r="BL20" s="33">
        <v>-6.1232850000000001</v>
      </c>
      <c r="BM20" s="33">
        <v>-6.4655240000000003</v>
      </c>
      <c r="BN20" s="33">
        <v>-9.0847300000000004</v>
      </c>
      <c r="BO20" s="33">
        <v>-7.7397359999999997</v>
      </c>
      <c r="BP20" s="33">
        <v>-7.051558</v>
      </c>
      <c r="BQ20" s="33">
        <v>-7.7532519999999998</v>
      </c>
      <c r="BR20" s="33">
        <v>-4.8896129999999998</v>
      </c>
      <c r="BS20" s="33">
        <v>-0.60856529999999998</v>
      </c>
      <c r="BT20" s="33">
        <v>-0.78994140000000002</v>
      </c>
      <c r="BU20" s="33">
        <v>-5.6919170000000001</v>
      </c>
      <c r="BV20" s="33">
        <v>-9.9887300000000003</v>
      </c>
      <c r="BW20" s="33">
        <v>-3.009099</v>
      </c>
      <c r="BX20" s="33">
        <v>1.9190769999999999</v>
      </c>
      <c r="BY20" s="33">
        <v>-0.80948600000000004</v>
      </c>
      <c r="BZ20" s="33">
        <v>-1.2817609999999999</v>
      </c>
      <c r="CA20" s="33">
        <v>-1.116522</v>
      </c>
      <c r="CB20" s="33">
        <v>-1.6998</v>
      </c>
      <c r="CC20" s="33">
        <v>-1.6677070000000001</v>
      </c>
      <c r="CD20" s="33">
        <v>-3.0562049999999998</v>
      </c>
      <c r="CE20" s="33">
        <v>-3.7046619999999999</v>
      </c>
      <c r="CF20" s="33">
        <v>-1.9320440000000001</v>
      </c>
      <c r="CG20" s="33">
        <v>-1.8222320000000001</v>
      </c>
      <c r="CH20" s="33">
        <v>-1.519371</v>
      </c>
      <c r="CI20" s="33">
        <v>-1.622506</v>
      </c>
      <c r="CJ20" s="33">
        <v>-3.8106110000000002</v>
      </c>
      <c r="CK20" s="33">
        <v>-4.0301729999999996</v>
      </c>
      <c r="CL20" s="33">
        <v>-6.408506</v>
      </c>
      <c r="CM20" s="33">
        <v>-4.8483650000000003</v>
      </c>
      <c r="CN20" s="33">
        <v>-4.2040769999999998</v>
      </c>
      <c r="CO20" s="33">
        <v>-4.8218579999999998</v>
      </c>
      <c r="CP20" s="33">
        <v>-2.3489900000000001</v>
      </c>
      <c r="CQ20" s="33">
        <v>1.66845</v>
      </c>
      <c r="CR20" s="33">
        <v>1.0724149999999999</v>
      </c>
      <c r="CS20" s="33">
        <v>-3.3807209999999999</v>
      </c>
      <c r="CT20" s="33">
        <v>-6.6835639999999996</v>
      </c>
      <c r="CU20" s="33">
        <v>-0.55031819999999998</v>
      </c>
      <c r="CV20" s="33">
        <v>3.719087</v>
      </c>
      <c r="CW20" s="33">
        <v>0.85822299999999996</v>
      </c>
      <c r="CX20" s="33">
        <v>0.1928086</v>
      </c>
      <c r="CY20" s="33">
        <v>0.31668400000000002</v>
      </c>
      <c r="CZ20" s="33">
        <v>-0.1126909</v>
      </c>
      <c r="DA20" s="33">
        <v>-0.13329740000000001</v>
      </c>
      <c r="DB20" s="33">
        <v>-1.442428</v>
      </c>
      <c r="DC20" s="33">
        <v>-1.8819630000000001</v>
      </c>
      <c r="DD20" s="33">
        <v>-0.58261260000000004</v>
      </c>
      <c r="DE20" s="33">
        <v>-0.56876369999999998</v>
      </c>
      <c r="DF20" s="33">
        <v>-0.1104144</v>
      </c>
      <c r="DG20" s="33">
        <v>0.10738640000000001</v>
      </c>
      <c r="DH20" s="33">
        <v>-1.4979370000000001</v>
      </c>
      <c r="DI20" s="33">
        <v>-1.594821</v>
      </c>
      <c r="DJ20" s="33">
        <v>-3.732281</v>
      </c>
      <c r="DK20" s="33">
        <v>-1.9569939999999999</v>
      </c>
      <c r="DL20" s="33">
        <v>-1.3565959999999999</v>
      </c>
      <c r="DM20" s="33">
        <v>-1.8904639999999999</v>
      </c>
      <c r="DN20" s="33">
        <v>0.19163340000000001</v>
      </c>
      <c r="DO20" s="33">
        <v>3.945465</v>
      </c>
      <c r="DP20" s="33">
        <v>2.9347720000000002</v>
      </c>
      <c r="DQ20" s="33">
        <v>-1.0695250000000001</v>
      </c>
      <c r="DR20" s="33">
        <v>-3.3783979999999998</v>
      </c>
      <c r="DS20" s="33">
        <v>1.9084620000000001</v>
      </c>
      <c r="DT20" s="33">
        <v>5.5190970000000004</v>
      </c>
      <c r="DU20" s="33">
        <v>3.26613</v>
      </c>
      <c r="DV20" s="33">
        <v>2.3218529999999999</v>
      </c>
      <c r="DW20" s="33">
        <v>2.3860060000000001</v>
      </c>
      <c r="DX20" s="33">
        <v>2.1788430000000001</v>
      </c>
      <c r="DY20" s="33">
        <v>2.0821459999999998</v>
      </c>
      <c r="DZ20" s="33">
        <v>0.88761089999999998</v>
      </c>
      <c r="EA20" s="33">
        <v>0.74972399999999995</v>
      </c>
      <c r="EB20" s="33">
        <v>1.3657520000000001</v>
      </c>
      <c r="EC20" s="33">
        <v>1.241045</v>
      </c>
      <c r="ED20" s="33">
        <v>1.9238949999999999</v>
      </c>
      <c r="EE20" s="33">
        <v>2.6050759999999999</v>
      </c>
      <c r="EF20" s="33">
        <v>1.841197</v>
      </c>
      <c r="EG20" s="33">
        <v>1.92144</v>
      </c>
      <c r="EH20" s="33">
        <v>0.13176160000000001</v>
      </c>
      <c r="EI20" s="33">
        <v>2.217686</v>
      </c>
      <c r="EJ20" s="33">
        <v>2.754715</v>
      </c>
      <c r="EK20" s="33">
        <v>2.3420040000000002</v>
      </c>
      <c r="EL20" s="33">
        <v>3.85989</v>
      </c>
      <c r="EM20" s="33">
        <v>7.2331139999999996</v>
      </c>
      <c r="EN20" s="33">
        <v>5.6237180000000002</v>
      </c>
      <c r="EO20" s="33">
        <v>2.2674750000000001</v>
      </c>
      <c r="EP20" s="33">
        <v>1.3937379999999999</v>
      </c>
      <c r="EQ20" s="33">
        <v>5.4585499999999998</v>
      </c>
      <c r="ER20" s="33">
        <v>8.1180260000000004</v>
      </c>
      <c r="ES20" s="33">
        <v>79.812929999999994</v>
      </c>
      <c r="ET20" s="33">
        <v>78.605279999999993</v>
      </c>
      <c r="EU20" s="33">
        <v>75.137119999999996</v>
      </c>
      <c r="EV20" s="33">
        <v>75.221310000000003</v>
      </c>
      <c r="EW20" s="33">
        <v>75.271789999999996</v>
      </c>
      <c r="EX20" s="33">
        <v>74.405850000000001</v>
      </c>
      <c r="EY20" s="33">
        <v>74.215350000000001</v>
      </c>
      <c r="EZ20" s="33">
        <v>74.534319999999994</v>
      </c>
      <c r="FA20" s="33">
        <v>76.450940000000003</v>
      </c>
      <c r="FB20" s="33">
        <v>80.7209</v>
      </c>
      <c r="FC20" s="33">
        <v>86.420060000000007</v>
      </c>
      <c r="FD20" s="33">
        <v>91.245059999999995</v>
      </c>
      <c r="FE20" s="33">
        <v>96.225459999999998</v>
      </c>
      <c r="FF20" s="33">
        <v>99.944029999999998</v>
      </c>
      <c r="FG20" s="33">
        <v>99.927930000000003</v>
      </c>
      <c r="FH20" s="33">
        <v>98.091570000000004</v>
      </c>
      <c r="FI20" s="33">
        <v>96.384280000000004</v>
      </c>
      <c r="FJ20" s="33">
        <v>97.045479999999998</v>
      </c>
      <c r="FK20" s="33">
        <v>95.711799999999997</v>
      </c>
      <c r="FL20" s="33">
        <v>93.4666</v>
      </c>
      <c r="FM20" s="33">
        <v>90.175700000000006</v>
      </c>
      <c r="FN20" s="33">
        <v>89.56165</v>
      </c>
      <c r="FO20" s="33">
        <v>90.848500000000001</v>
      </c>
      <c r="FP20" s="33">
        <v>88.414770000000004</v>
      </c>
      <c r="FQ20" s="33">
        <v>69.014349999999993</v>
      </c>
      <c r="FR20" s="33">
        <v>4.9344970000000004</v>
      </c>
      <c r="FS20">
        <v>0</v>
      </c>
    </row>
    <row r="21" spans="1:175" x14ac:dyDescent="0.2">
      <c r="A21" t="s">
        <v>209</v>
      </c>
      <c r="B21" t="s">
        <v>230</v>
      </c>
      <c r="C21" t="s">
        <v>235</v>
      </c>
      <c r="D21">
        <v>25</v>
      </c>
      <c r="E21" s="33">
        <v>13.04471</v>
      </c>
      <c r="F21" s="33">
        <v>11.637119999999999</v>
      </c>
      <c r="G21" s="33">
        <v>7.4346610000000002</v>
      </c>
      <c r="H21" s="33">
        <v>7.7102110000000001</v>
      </c>
      <c r="I21" s="33">
        <v>11.72148</v>
      </c>
      <c r="J21" s="33">
        <v>12.078340000000001</v>
      </c>
      <c r="K21" s="33">
        <v>17.852350000000001</v>
      </c>
      <c r="L21" s="33">
        <v>19.02881</v>
      </c>
      <c r="M21" s="33">
        <v>25.786660000000001</v>
      </c>
      <c r="N21" s="33">
        <v>41.358449999999998</v>
      </c>
      <c r="O21" s="33">
        <v>49.16883</v>
      </c>
      <c r="P21" s="33">
        <v>53.334710000000001</v>
      </c>
      <c r="Q21" s="33">
        <v>56.261539999999997</v>
      </c>
      <c r="R21" s="33">
        <v>56.626600000000003</v>
      </c>
      <c r="S21" s="33">
        <v>57.834420000000001</v>
      </c>
      <c r="T21" s="33">
        <v>55.191519999999997</v>
      </c>
      <c r="U21" s="33">
        <v>52.485529999999997</v>
      </c>
      <c r="V21" s="33">
        <v>50.200699999999998</v>
      </c>
      <c r="W21" s="33">
        <v>50.217739999999999</v>
      </c>
      <c r="X21" s="33">
        <v>52.333759999999998</v>
      </c>
      <c r="Y21" s="33">
        <v>50.583280000000002</v>
      </c>
      <c r="Z21" s="33">
        <v>44.952660000000002</v>
      </c>
      <c r="AA21" s="33">
        <v>28.042439999999999</v>
      </c>
      <c r="AB21" s="33">
        <v>21.44361</v>
      </c>
      <c r="AC21" s="33">
        <v>-6.2756249999999998</v>
      </c>
      <c r="AD21" s="33">
        <v>-5.3360919999999998</v>
      </c>
      <c r="AE21" s="33">
        <v>-6.2052490000000002</v>
      </c>
      <c r="AF21" s="33">
        <v>-5.7745280000000001</v>
      </c>
      <c r="AG21" s="33">
        <v>-2.9235009999999999</v>
      </c>
      <c r="AH21" s="33">
        <v>-3.1985839999999999</v>
      </c>
      <c r="AI21" s="33">
        <v>-2.180688</v>
      </c>
      <c r="AJ21" s="33">
        <v>-3.9149319999999999</v>
      </c>
      <c r="AK21" s="33">
        <v>-4.0698379999999998</v>
      </c>
      <c r="AL21" s="33">
        <v>-5.3747309999999997</v>
      </c>
      <c r="AM21" s="33">
        <v>-7.8994</v>
      </c>
      <c r="AN21" s="33">
        <v>-7.9626950000000001</v>
      </c>
      <c r="AO21" s="33">
        <v>-7.5545590000000002</v>
      </c>
      <c r="AP21" s="33">
        <v>-7.32904</v>
      </c>
      <c r="AQ21" s="33">
        <v>-5.7352410000000003</v>
      </c>
      <c r="AR21" s="33">
        <v>-3.9598249999999999</v>
      </c>
      <c r="AS21" s="33">
        <v>-2.927416</v>
      </c>
      <c r="AT21" s="33">
        <v>-4.9038870000000001</v>
      </c>
      <c r="AU21" s="33">
        <v>-4.9227699999999999E-2</v>
      </c>
      <c r="AV21" s="33">
        <v>-2.618449</v>
      </c>
      <c r="AW21" s="33">
        <v>-5.6868660000000002</v>
      </c>
      <c r="AX21" s="33">
        <v>-3.9666809999999999</v>
      </c>
      <c r="AY21" s="33">
        <v>0.2152876</v>
      </c>
      <c r="AZ21" s="33">
        <v>-0.91146419999999995</v>
      </c>
      <c r="BA21" s="33">
        <v>-3.8977339999999998</v>
      </c>
      <c r="BB21" s="33">
        <v>-3.2126410000000001</v>
      </c>
      <c r="BC21" s="33">
        <v>-4.0337750000000003</v>
      </c>
      <c r="BD21" s="33">
        <v>-3.5728140000000002</v>
      </c>
      <c r="BE21" s="33">
        <v>-1.5952409999999999</v>
      </c>
      <c r="BF21" s="33">
        <v>-1.9133629999999999</v>
      </c>
      <c r="BG21" s="33">
        <v>-0.72335269999999996</v>
      </c>
      <c r="BH21" s="33">
        <v>-2.2489810000000001</v>
      </c>
      <c r="BI21" s="33">
        <v>-1.721357</v>
      </c>
      <c r="BJ21" s="33">
        <v>-2.6468259999999999</v>
      </c>
      <c r="BK21" s="33">
        <v>-5.1160160000000001</v>
      </c>
      <c r="BL21" s="33">
        <v>-5.0256980000000002</v>
      </c>
      <c r="BM21" s="33">
        <v>-4.6559929999999996</v>
      </c>
      <c r="BN21" s="33">
        <v>-4.7060870000000001</v>
      </c>
      <c r="BO21" s="33">
        <v>-2.9186429999999999</v>
      </c>
      <c r="BP21" s="33">
        <v>-1.517331</v>
      </c>
      <c r="BQ21" s="33">
        <v>-0.997977</v>
      </c>
      <c r="BR21" s="33">
        <v>-2.7396850000000001</v>
      </c>
      <c r="BS21" s="33">
        <v>2.092873</v>
      </c>
      <c r="BT21" s="33">
        <v>-0.93045029999999995</v>
      </c>
      <c r="BU21" s="33">
        <v>-3.8733680000000001</v>
      </c>
      <c r="BV21" s="33">
        <v>-2.2589630000000001</v>
      </c>
      <c r="BW21" s="33">
        <v>1.752416</v>
      </c>
      <c r="BX21" s="33">
        <v>0.57058900000000001</v>
      </c>
      <c r="BY21" s="33">
        <v>-2.2508140000000001</v>
      </c>
      <c r="BZ21" s="33">
        <v>-1.741946</v>
      </c>
      <c r="CA21" s="33">
        <v>-2.5298189999999998</v>
      </c>
      <c r="CB21" s="33">
        <v>-2.047914</v>
      </c>
      <c r="CC21" s="33">
        <v>-0.67529159999999999</v>
      </c>
      <c r="CD21" s="33">
        <v>-1.0232239999999999</v>
      </c>
      <c r="CE21" s="33">
        <v>0.28599360000000001</v>
      </c>
      <c r="CF21" s="33">
        <v>-1.0951489999999999</v>
      </c>
      <c r="CG21" s="33">
        <v>-9.4806000000000001E-2</v>
      </c>
      <c r="CH21" s="33">
        <v>-0.75748700000000002</v>
      </c>
      <c r="CI21" s="33">
        <v>-3.1882519999999999</v>
      </c>
      <c r="CJ21" s="33">
        <v>-2.9915430000000001</v>
      </c>
      <c r="CK21" s="33">
        <v>-2.6484540000000001</v>
      </c>
      <c r="CL21" s="33">
        <v>-2.8894389999999999</v>
      </c>
      <c r="CM21" s="33">
        <v>-0.96787520000000005</v>
      </c>
      <c r="CN21" s="33">
        <v>0.1743334</v>
      </c>
      <c r="CO21" s="33">
        <v>0.33834649999999999</v>
      </c>
      <c r="CP21" s="33">
        <v>-1.2407649999999999</v>
      </c>
      <c r="CQ21" s="33">
        <v>3.5764860000000001</v>
      </c>
      <c r="CR21" s="33">
        <v>0.23865239999999999</v>
      </c>
      <c r="CS21" s="33">
        <v>-2.6173449999999998</v>
      </c>
      <c r="CT21" s="33">
        <v>-1.0762020000000001</v>
      </c>
      <c r="CU21" s="33">
        <v>2.8170259999999998</v>
      </c>
      <c r="CV21" s="33">
        <v>1.597054</v>
      </c>
      <c r="CW21" s="33">
        <v>-0.60389459999999995</v>
      </c>
      <c r="CX21" s="33">
        <v>-0.2712504</v>
      </c>
      <c r="CY21" s="33">
        <v>-1.0258620000000001</v>
      </c>
      <c r="CZ21" s="33">
        <v>-0.52301319999999996</v>
      </c>
      <c r="DA21" s="33">
        <v>0.2446575</v>
      </c>
      <c r="DB21" s="33">
        <v>-0.13308400000000001</v>
      </c>
      <c r="DC21" s="33">
        <v>1.2953399999999999</v>
      </c>
      <c r="DD21" s="33">
        <v>5.8683699999999998E-2</v>
      </c>
      <c r="DE21" s="33">
        <v>1.5317449999999999</v>
      </c>
      <c r="DF21" s="33">
        <v>1.1318520000000001</v>
      </c>
      <c r="DG21" s="33">
        <v>-1.260489</v>
      </c>
      <c r="DH21" s="33">
        <v>-0.95738820000000002</v>
      </c>
      <c r="DI21" s="33">
        <v>-0.64091600000000004</v>
      </c>
      <c r="DJ21" s="33">
        <v>-1.0727899999999999</v>
      </c>
      <c r="DK21" s="33">
        <v>0.98289249999999995</v>
      </c>
      <c r="DL21" s="33">
        <v>1.8659969999999999</v>
      </c>
      <c r="DM21" s="33">
        <v>1.6746700000000001</v>
      </c>
      <c r="DN21" s="33">
        <v>0.25815399999999999</v>
      </c>
      <c r="DO21" s="33">
        <v>5.0600990000000001</v>
      </c>
      <c r="DP21" s="33">
        <v>1.4077550000000001</v>
      </c>
      <c r="DQ21" s="33">
        <v>-1.3613219999999999</v>
      </c>
      <c r="DR21" s="33">
        <v>0.10655820000000001</v>
      </c>
      <c r="DS21" s="33">
        <v>3.881637</v>
      </c>
      <c r="DT21" s="33">
        <v>2.6235200000000001</v>
      </c>
      <c r="DU21" s="33">
        <v>1.7739959999999999</v>
      </c>
      <c r="DV21" s="33">
        <v>1.8522000000000001</v>
      </c>
      <c r="DW21" s="33">
        <v>1.1456120000000001</v>
      </c>
      <c r="DX21" s="33">
        <v>1.678701</v>
      </c>
      <c r="DY21" s="33">
        <v>1.572918</v>
      </c>
      <c r="DZ21" s="33">
        <v>1.152136</v>
      </c>
      <c r="EA21" s="33">
        <v>2.7526760000000001</v>
      </c>
      <c r="EB21" s="33">
        <v>1.724634</v>
      </c>
      <c r="EC21" s="33">
        <v>3.8802249999999998</v>
      </c>
      <c r="ED21" s="33">
        <v>3.859756</v>
      </c>
      <c r="EE21" s="33">
        <v>1.5228950000000001</v>
      </c>
      <c r="EF21" s="33">
        <v>1.979609</v>
      </c>
      <c r="EG21" s="33">
        <v>2.2576499999999999</v>
      </c>
      <c r="EH21" s="33">
        <v>1.550162</v>
      </c>
      <c r="EI21" s="33">
        <v>3.7994910000000002</v>
      </c>
      <c r="EJ21" s="33">
        <v>4.3084920000000002</v>
      </c>
      <c r="EK21" s="33">
        <v>3.6041089999999998</v>
      </c>
      <c r="EL21" s="33">
        <v>2.4223560000000002</v>
      </c>
      <c r="EM21" s="33">
        <v>7.2022000000000004</v>
      </c>
      <c r="EN21" s="33">
        <v>3.0957539999999999</v>
      </c>
      <c r="EO21" s="33">
        <v>0.45217649999999998</v>
      </c>
      <c r="EP21" s="33">
        <v>1.8142769999999999</v>
      </c>
      <c r="EQ21" s="33">
        <v>5.4187649999999996</v>
      </c>
      <c r="ER21" s="33">
        <v>4.1055729999999997</v>
      </c>
      <c r="ES21" s="33">
        <v>74.600300000000004</v>
      </c>
      <c r="ET21" s="33">
        <v>75.006360000000001</v>
      </c>
      <c r="EU21" s="33">
        <v>73.561099999999996</v>
      </c>
      <c r="EV21" s="33">
        <v>73.470339999999993</v>
      </c>
      <c r="EW21" s="33">
        <v>73.345029999999994</v>
      </c>
      <c r="EX21" s="33">
        <v>72.537930000000003</v>
      </c>
      <c r="EY21" s="33">
        <v>72.071770000000001</v>
      </c>
      <c r="EZ21" s="33">
        <v>72.13261</v>
      </c>
      <c r="FA21" s="33">
        <v>76.862120000000004</v>
      </c>
      <c r="FB21" s="33">
        <v>81.808809999999994</v>
      </c>
      <c r="FC21" s="33">
        <v>88.532200000000003</v>
      </c>
      <c r="FD21" s="33">
        <v>94.792770000000004</v>
      </c>
      <c r="FE21" s="33">
        <v>97.685659999999999</v>
      </c>
      <c r="FF21" s="33">
        <v>96.980279999999993</v>
      </c>
      <c r="FG21" s="33">
        <v>95.360200000000006</v>
      </c>
      <c r="FH21" s="33">
        <v>93.101380000000006</v>
      </c>
      <c r="FI21" s="33">
        <v>92.617729999999995</v>
      </c>
      <c r="FJ21" s="33">
        <v>91.219149999999999</v>
      </c>
      <c r="FK21" s="33">
        <v>89.022189999999995</v>
      </c>
      <c r="FL21" s="33">
        <v>85.094040000000007</v>
      </c>
      <c r="FM21" s="33">
        <v>81.622410000000002</v>
      </c>
      <c r="FN21" s="33">
        <v>79.364400000000003</v>
      </c>
      <c r="FO21" s="33">
        <v>78.199820000000003</v>
      </c>
      <c r="FP21" s="33">
        <v>76.94359</v>
      </c>
      <c r="FQ21" s="33">
        <v>42.78237</v>
      </c>
      <c r="FR21" s="33">
        <v>3.1519149999999998</v>
      </c>
      <c r="FS21">
        <v>0</v>
      </c>
    </row>
    <row r="22" spans="1:175" x14ac:dyDescent="0.2">
      <c r="A22" t="s">
        <v>209</v>
      </c>
      <c r="B22" t="s">
        <v>232</v>
      </c>
      <c r="C22">
        <v>42978</v>
      </c>
      <c r="D22">
        <v>11326</v>
      </c>
      <c r="E22" s="33">
        <v>19.304069999999999</v>
      </c>
      <c r="F22" s="33">
        <v>18.495470000000001</v>
      </c>
      <c r="G22" s="33">
        <v>18.07873</v>
      </c>
      <c r="H22" s="33">
        <v>18.005330000000001</v>
      </c>
      <c r="I22" s="33">
        <v>18.80753</v>
      </c>
      <c r="J22" s="33">
        <v>20.787379999999999</v>
      </c>
      <c r="K22" s="33">
        <v>23.994430000000001</v>
      </c>
      <c r="L22" s="33">
        <v>27.291730000000001</v>
      </c>
      <c r="M22" s="33">
        <v>31.290130000000001</v>
      </c>
      <c r="N22" s="33">
        <v>34.719079999999998</v>
      </c>
      <c r="O22" s="33">
        <v>37.227060000000002</v>
      </c>
      <c r="P22" s="33">
        <v>39.137</v>
      </c>
      <c r="Q22" s="33">
        <v>39.82273</v>
      </c>
      <c r="R22" s="33">
        <v>39.986789999999999</v>
      </c>
      <c r="S22" s="33">
        <v>39.480519999999999</v>
      </c>
      <c r="T22" s="33">
        <v>38.571840000000002</v>
      </c>
      <c r="U22" s="33">
        <v>37.231859999999998</v>
      </c>
      <c r="V22" s="33">
        <v>35.194339999999997</v>
      </c>
      <c r="W22" s="33">
        <v>31.958469999999998</v>
      </c>
      <c r="X22" s="33">
        <v>30.44088</v>
      </c>
      <c r="Y22" s="33">
        <v>28.768350000000002</v>
      </c>
      <c r="Z22" s="33">
        <v>26.18561</v>
      </c>
      <c r="AA22" s="33">
        <v>23.05594</v>
      </c>
      <c r="AB22" s="33">
        <v>20.753329999999998</v>
      </c>
      <c r="AC22" s="33">
        <v>-1.36022E-2</v>
      </c>
      <c r="AD22" s="33">
        <v>-6.0817200000000002E-2</v>
      </c>
      <c r="AE22" s="33">
        <v>-3.6825400000000001E-2</v>
      </c>
      <c r="AF22" s="33">
        <v>-5.85544E-2</v>
      </c>
      <c r="AG22" s="33">
        <v>4.0629199999999997E-2</v>
      </c>
      <c r="AH22" s="33">
        <v>-2.359E-3</v>
      </c>
      <c r="AI22" s="33">
        <v>-5.44083E-2</v>
      </c>
      <c r="AJ22" s="33">
        <v>-7.4579699999999999E-2</v>
      </c>
      <c r="AK22" s="33">
        <v>-0.28776469999999998</v>
      </c>
      <c r="AL22" s="33">
        <v>-0.23647109999999999</v>
      </c>
      <c r="AM22" s="33">
        <v>-0.14271210000000001</v>
      </c>
      <c r="AN22" s="33">
        <v>0.15463440000000001</v>
      </c>
      <c r="AO22" s="33">
        <v>-1.6242800000000002E-2</v>
      </c>
      <c r="AP22" s="33">
        <v>-6.6219700000000006E-2</v>
      </c>
      <c r="AQ22" s="33">
        <v>-0.2193966</v>
      </c>
      <c r="AR22" s="33">
        <v>2.7222E-2</v>
      </c>
      <c r="AS22" s="33">
        <v>0.145315</v>
      </c>
      <c r="AT22" s="33">
        <v>0.16586039999999999</v>
      </c>
      <c r="AU22" s="33">
        <v>0.16288630000000001</v>
      </c>
      <c r="AV22" s="33">
        <v>-0.12028079999999999</v>
      </c>
      <c r="AW22" s="33">
        <v>-0.14893039999999999</v>
      </c>
      <c r="AX22" s="33">
        <v>-0.21711859999999999</v>
      </c>
      <c r="AY22" s="33">
        <v>-0.25600620000000002</v>
      </c>
      <c r="AZ22" s="33">
        <v>-0.2204354</v>
      </c>
      <c r="BA22" s="33">
        <v>4.1670199999999998E-2</v>
      </c>
      <c r="BB22" s="33">
        <v>-6.8230000000000001E-3</v>
      </c>
      <c r="BC22" s="33">
        <v>1.7340700000000001E-2</v>
      </c>
      <c r="BD22" s="33">
        <v>-4.5395000000000001E-3</v>
      </c>
      <c r="BE22" s="33">
        <v>9.3791600000000003E-2</v>
      </c>
      <c r="BF22" s="33">
        <v>5.30213E-2</v>
      </c>
      <c r="BG22" s="33">
        <v>4.5128E-3</v>
      </c>
      <c r="BH22" s="33">
        <v>-8.9356000000000001E-3</v>
      </c>
      <c r="BI22" s="33">
        <v>-0.2121536</v>
      </c>
      <c r="BJ22" s="33">
        <v>-0.158249</v>
      </c>
      <c r="BK22" s="33">
        <v>-6.3690300000000005E-2</v>
      </c>
      <c r="BL22" s="33">
        <v>0.2364464</v>
      </c>
      <c r="BM22" s="33">
        <v>6.6456500000000002E-2</v>
      </c>
      <c r="BN22" s="33">
        <v>1.6101600000000001E-2</v>
      </c>
      <c r="BO22" s="33">
        <v>-0.14018739999999999</v>
      </c>
      <c r="BP22" s="33">
        <v>0.1039653</v>
      </c>
      <c r="BQ22" s="33">
        <v>0.2183232</v>
      </c>
      <c r="BR22" s="33">
        <v>0.2410504</v>
      </c>
      <c r="BS22" s="33">
        <v>0.24391699999999999</v>
      </c>
      <c r="BT22" s="33">
        <v>-4.8951099999999997E-2</v>
      </c>
      <c r="BU22" s="33">
        <v>-8.5189600000000004E-2</v>
      </c>
      <c r="BV22" s="33">
        <v>-0.15842980000000001</v>
      </c>
      <c r="BW22" s="33">
        <v>-0.199074</v>
      </c>
      <c r="BX22" s="33">
        <v>-0.162549</v>
      </c>
      <c r="BY22" s="33">
        <v>7.9951599999999998E-2</v>
      </c>
      <c r="BZ22" s="33">
        <v>3.0573199999999998E-2</v>
      </c>
      <c r="CA22" s="33">
        <v>5.4855899999999999E-2</v>
      </c>
      <c r="CB22" s="33">
        <v>3.28711E-2</v>
      </c>
      <c r="CC22" s="33">
        <v>0.13061159999999999</v>
      </c>
      <c r="CD22" s="33">
        <v>9.13775E-2</v>
      </c>
      <c r="CE22" s="33">
        <v>4.5321399999999998E-2</v>
      </c>
      <c r="CF22" s="33">
        <v>3.6529300000000001E-2</v>
      </c>
      <c r="CG22" s="33">
        <v>-0.1597856</v>
      </c>
      <c r="CH22" s="33">
        <v>-0.1040727</v>
      </c>
      <c r="CI22" s="33">
        <v>-8.9599999999999992E-3</v>
      </c>
      <c r="CJ22" s="33">
        <v>0.29310920000000001</v>
      </c>
      <c r="CK22" s="33">
        <v>0.1237338</v>
      </c>
      <c r="CL22" s="33">
        <v>7.3117100000000004E-2</v>
      </c>
      <c r="CM22" s="33">
        <v>-8.5327299999999995E-2</v>
      </c>
      <c r="CN22" s="33">
        <v>0.15711739999999999</v>
      </c>
      <c r="CO22" s="33">
        <v>0.26888849999999997</v>
      </c>
      <c r="CP22" s="33">
        <v>0.29312680000000002</v>
      </c>
      <c r="CQ22" s="33">
        <v>0.30003869999999999</v>
      </c>
      <c r="CR22" s="33">
        <v>4.5160000000000003E-4</v>
      </c>
      <c r="CS22" s="33">
        <v>-4.10429E-2</v>
      </c>
      <c r="CT22" s="33">
        <v>-0.1177821</v>
      </c>
      <c r="CU22" s="33">
        <v>-0.15964300000000001</v>
      </c>
      <c r="CV22" s="33">
        <v>-0.1224571</v>
      </c>
      <c r="CW22" s="33">
        <v>0.118233</v>
      </c>
      <c r="CX22" s="33">
        <v>6.7969399999999999E-2</v>
      </c>
      <c r="CY22" s="33">
        <v>9.2371099999999998E-2</v>
      </c>
      <c r="CZ22" s="33">
        <v>7.0281700000000003E-2</v>
      </c>
      <c r="DA22" s="33">
        <v>0.16743169999999999</v>
      </c>
      <c r="DB22" s="33">
        <v>0.12973370000000001</v>
      </c>
      <c r="DC22" s="33">
        <v>8.6129999999999998E-2</v>
      </c>
      <c r="DD22" s="33">
        <v>8.1994200000000003E-2</v>
      </c>
      <c r="DE22" s="33">
        <v>-0.1074176</v>
      </c>
      <c r="DF22" s="33">
        <v>-4.98964E-2</v>
      </c>
      <c r="DG22" s="33">
        <v>4.57703E-2</v>
      </c>
      <c r="DH22" s="33">
        <v>0.34977200000000003</v>
      </c>
      <c r="DI22" s="33">
        <v>0.18101110000000001</v>
      </c>
      <c r="DJ22" s="33">
        <v>0.13013259999999999</v>
      </c>
      <c r="DK22" s="33">
        <v>-3.04672E-2</v>
      </c>
      <c r="DL22" s="33">
        <v>0.2102695</v>
      </c>
      <c r="DM22" s="33">
        <v>0.31945380000000001</v>
      </c>
      <c r="DN22" s="33">
        <v>0.34520319999999999</v>
      </c>
      <c r="DO22" s="33">
        <v>0.35616029999999999</v>
      </c>
      <c r="DP22" s="33">
        <v>4.9854299999999997E-2</v>
      </c>
      <c r="DQ22" s="33">
        <v>3.1037999999999999E-3</v>
      </c>
      <c r="DR22" s="33">
        <v>-7.7134400000000006E-2</v>
      </c>
      <c r="DS22" s="33">
        <v>-0.120212</v>
      </c>
      <c r="DT22" s="33">
        <v>-8.23652E-2</v>
      </c>
      <c r="DU22" s="33">
        <v>0.1735054</v>
      </c>
      <c r="DV22" s="33">
        <v>0.12196360000000001</v>
      </c>
      <c r="DW22" s="33">
        <v>0.14653720000000001</v>
      </c>
      <c r="DX22" s="33">
        <v>0.12429659999999999</v>
      </c>
      <c r="DY22" s="33">
        <v>0.22059390000000001</v>
      </c>
      <c r="DZ22" s="33">
        <v>0.185114</v>
      </c>
      <c r="EA22" s="33">
        <v>0.14505109999999999</v>
      </c>
      <c r="EB22" s="33">
        <v>0.1476383</v>
      </c>
      <c r="EC22" s="33">
        <v>-3.1806500000000001E-2</v>
      </c>
      <c r="ED22" s="33">
        <v>2.8325699999999999E-2</v>
      </c>
      <c r="EE22" s="33">
        <v>0.1247921</v>
      </c>
      <c r="EF22" s="33">
        <v>0.43158410000000003</v>
      </c>
      <c r="EG22" s="33">
        <v>0.26371040000000001</v>
      </c>
      <c r="EH22" s="33">
        <v>0.2124539</v>
      </c>
      <c r="EI22" s="33">
        <v>4.8742000000000001E-2</v>
      </c>
      <c r="EJ22" s="33">
        <v>0.28701280000000001</v>
      </c>
      <c r="EK22" s="33">
        <v>0.39246199999999998</v>
      </c>
      <c r="EL22" s="33">
        <v>0.42039320000000002</v>
      </c>
      <c r="EM22" s="33">
        <v>0.4371911</v>
      </c>
      <c r="EN22" s="33">
        <v>0.121184</v>
      </c>
      <c r="EO22" s="33">
        <v>6.6844600000000004E-2</v>
      </c>
      <c r="EP22" s="33">
        <v>-1.8445599999999999E-2</v>
      </c>
      <c r="EQ22" s="33">
        <v>-6.3279799999999997E-2</v>
      </c>
      <c r="ER22" s="33">
        <v>-2.4478799999999998E-2</v>
      </c>
      <c r="ES22" s="33">
        <v>73.7029</v>
      </c>
      <c r="ET22" s="33">
        <v>72.983819999999994</v>
      </c>
      <c r="EU22" s="33">
        <v>72.466210000000004</v>
      </c>
      <c r="EV22" s="33">
        <v>72.154899999999998</v>
      </c>
      <c r="EW22" s="33">
        <v>72.292439999999999</v>
      </c>
      <c r="EX22" s="33">
        <v>72.132419999999996</v>
      </c>
      <c r="EY22" s="33">
        <v>71.596630000000005</v>
      </c>
      <c r="EZ22" s="33">
        <v>71.48948</v>
      </c>
      <c r="FA22" s="33">
        <v>74.898169999999993</v>
      </c>
      <c r="FB22" s="33">
        <v>79.42174</v>
      </c>
      <c r="FC22" s="33">
        <v>83.644679999999994</v>
      </c>
      <c r="FD22" s="33">
        <v>87.343509999999995</v>
      </c>
      <c r="FE22" s="33">
        <v>90.335909999999998</v>
      </c>
      <c r="FF22" s="33">
        <v>89.526510000000002</v>
      </c>
      <c r="FG22" s="33">
        <v>89.075550000000007</v>
      </c>
      <c r="FH22" s="33">
        <v>86.863429999999994</v>
      </c>
      <c r="FI22" s="33">
        <v>86.834789999999998</v>
      </c>
      <c r="FJ22" s="33">
        <v>86.498249999999999</v>
      </c>
      <c r="FK22" s="33">
        <v>85.061199999999999</v>
      </c>
      <c r="FL22" s="33">
        <v>80.24521</v>
      </c>
      <c r="FM22" s="33">
        <v>77.236469999999997</v>
      </c>
      <c r="FN22" s="33">
        <v>75.773349999999994</v>
      </c>
      <c r="FO22" s="33">
        <v>74.263239999999996</v>
      </c>
      <c r="FP22" s="33">
        <v>72.658550000000005</v>
      </c>
      <c r="FQ22" s="33">
        <v>1.4096979999999999</v>
      </c>
      <c r="FR22" s="33">
        <v>8.8868600000000006E-2</v>
      </c>
      <c r="FS22">
        <v>0</v>
      </c>
    </row>
    <row r="23" spans="1:175" x14ac:dyDescent="0.2">
      <c r="A23" t="s">
        <v>209</v>
      </c>
      <c r="B23" t="s">
        <v>232</v>
      </c>
      <c r="C23">
        <v>42979</v>
      </c>
      <c r="D23">
        <v>11326</v>
      </c>
      <c r="E23" s="33">
        <v>19.225069999999999</v>
      </c>
      <c r="F23" s="33">
        <v>18.417400000000001</v>
      </c>
      <c r="G23" s="33">
        <v>18.02516</v>
      </c>
      <c r="H23" s="33">
        <v>18.031410000000001</v>
      </c>
      <c r="I23" s="33">
        <v>18.779610000000002</v>
      </c>
      <c r="J23" s="33">
        <v>20.665679999999998</v>
      </c>
      <c r="K23" s="33">
        <v>23.75046</v>
      </c>
      <c r="L23" s="33">
        <v>27.545480000000001</v>
      </c>
      <c r="M23" s="33">
        <v>32.474379999999996</v>
      </c>
      <c r="N23" s="33">
        <v>36.418759999999999</v>
      </c>
      <c r="O23" s="33">
        <v>39.15363</v>
      </c>
      <c r="P23" s="33">
        <v>40.524149999999999</v>
      </c>
      <c r="Q23" s="33">
        <v>40.671309999999998</v>
      </c>
      <c r="R23" s="33">
        <v>41.039670000000001</v>
      </c>
      <c r="S23" s="33">
        <v>40.531019999999998</v>
      </c>
      <c r="T23" s="33">
        <v>39.424900000000001</v>
      </c>
      <c r="U23" s="33">
        <v>37.514530000000001</v>
      </c>
      <c r="V23" s="33">
        <v>35.263849999999998</v>
      </c>
      <c r="W23" s="33">
        <v>32.139899999999997</v>
      </c>
      <c r="X23" s="33">
        <v>31.199149999999999</v>
      </c>
      <c r="Y23" s="33">
        <v>29.814250000000001</v>
      </c>
      <c r="Z23" s="33">
        <v>27.670970000000001</v>
      </c>
      <c r="AA23" s="33">
        <v>24.914069999999999</v>
      </c>
      <c r="AB23" s="33">
        <v>22.262280000000001</v>
      </c>
      <c r="AC23" s="33">
        <v>-0.29712240000000001</v>
      </c>
      <c r="AD23" s="33">
        <v>-0.31033119999999997</v>
      </c>
      <c r="AE23" s="33">
        <v>-0.26185619999999998</v>
      </c>
      <c r="AF23" s="33">
        <v>-0.17288870000000001</v>
      </c>
      <c r="AG23" s="33">
        <v>-0.1792637</v>
      </c>
      <c r="AH23" s="33">
        <v>-0.21346309999999999</v>
      </c>
      <c r="AI23" s="33">
        <v>-0.22106980000000001</v>
      </c>
      <c r="AJ23" s="33">
        <v>-6.5905400000000003E-2</v>
      </c>
      <c r="AK23" s="33">
        <v>-0.1015982</v>
      </c>
      <c r="AL23" s="33">
        <v>-0.104877</v>
      </c>
      <c r="AM23" s="33">
        <v>-0.16895640000000001</v>
      </c>
      <c r="AN23" s="33">
        <v>-1.41552E-2</v>
      </c>
      <c r="AO23" s="33">
        <v>-0.15617510000000001</v>
      </c>
      <c r="AP23" s="33">
        <v>-0.14641699999999999</v>
      </c>
      <c r="AQ23" s="33">
        <v>-0.1231802</v>
      </c>
      <c r="AR23" s="33">
        <v>-5.89627E-2</v>
      </c>
      <c r="AS23" s="33">
        <v>-5.48861E-2</v>
      </c>
      <c r="AT23" s="33">
        <v>8.1934300000000002E-2</v>
      </c>
      <c r="AU23" s="33">
        <v>9.4579800000000006E-2</v>
      </c>
      <c r="AV23" s="33">
        <v>0.1522713</v>
      </c>
      <c r="AW23" s="33">
        <v>0.19441420000000001</v>
      </c>
      <c r="AX23" s="33">
        <v>8.4310099999999999E-2</v>
      </c>
      <c r="AY23" s="33">
        <v>0.13554749999999999</v>
      </c>
      <c r="AZ23" s="33">
        <v>-7.4116899999999999E-2</v>
      </c>
      <c r="BA23" s="33">
        <v>-0.23971339999999999</v>
      </c>
      <c r="BB23" s="33">
        <v>-0.25502150000000001</v>
      </c>
      <c r="BC23" s="33">
        <v>-0.207172</v>
      </c>
      <c r="BD23" s="33">
        <v>-0.1183015</v>
      </c>
      <c r="BE23" s="33">
        <v>-0.1235158</v>
      </c>
      <c r="BF23" s="33">
        <v>-0.15856909999999999</v>
      </c>
      <c r="BG23" s="33">
        <v>-0.1593029</v>
      </c>
      <c r="BH23" s="33">
        <v>7.5376999999999996E-3</v>
      </c>
      <c r="BI23" s="33">
        <v>-1.43058E-2</v>
      </c>
      <c r="BJ23" s="33">
        <v>-8.6577000000000008E-3</v>
      </c>
      <c r="BK23" s="33">
        <v>-6.8281099999999997E-2</v>
      </c>
      <c r="BL23" s="33">
        <v>8.6526099999999995E-2</v>
      </c>
      <c r="BM23" s="33">
        <v>-5.74063E-2</v>
      </c>
      <c r="BN23" s="33">
        <v>-4.8369500000000003E-2</v>
      </c>
      <c r="BO23" s="33">
        <v>-2.5690399999999999E-2</v>
      </c>
      <c r="BP23" s="33">
        <v>3.2674500000000002E-2</v>
      </c>
      <c r="BQ23" s="33">
        <v>2.75479E-2</v>
      </c>
      <c r="BR23" s="33">
        <v>0.16128049999999999</v>
      </c>
      <c r="BS23" s="33">
        <v>0.17469779999999999</v>
      </c>
      <c r="BT23" s="33">
        <v>0.2326182</v>
      </c>
      <c r="BU23" s="33">
        <v>0.27242949999999999</v>
      </c>
      <c r="BV23" s="33">
        <v>0.16026750000000001</v>
      </c>
      <c r="BW23" s="33">
        <v>0.21405740000000001</v>
      </c>
      <c r="BX23" s="33">
        <v>-4.8819999999999999E-4</v>
      </c>
      <c r="BY23" s="33">
        <v>-0.19995209999999999</v>
      </c>
      <c r="BZ23" s="33">
        <v>-0.21671409999999999</v>
      </c>
      <c r="CA23" s="33">
        <v>-0.1692979</v>
      </c>
      <c r="CB23" s="33">
        <v>-8.0494599999999999E-2</v>
      </c>
      <c r="CC23" s="33">
        <v>-8.4904900000000005E-2</v>
      </c>
      <c r="CD23" s="33">
        <v>-0.1205497</v>
      </c>
      <c r="CE23" s="33">
        <v>-0.1165234</v>
      </c>
      <c r="CF23" s="33">
        <v>5.84041E-2</v>
      </c>
      <c r="CG23" s="33">
        <v>4.6152600000000002E-2</v>
      </c>
      <c r="CH23" s="33">
        <v>5.79835E-2</v>
      </c>
      <c r="CI23" s="33">
        <v>1.4463E-3</v>
      </c>
      <c r="CJ23" s="33">
        <v>0.1562576</v>
      </c>
      <c r="CK23" s="33">
        <v>1.10007E-2</v>
      </c>
      <c r="CL23" s="33">
        <v>1.9538E-2</v>
      </c>
      <c r="CM23" s="33">
        <v>4.1830800000000001E-2</v>
      </c>
      <c r="CN23" s="33">
        <v>9.6142099999999994E-2</v>
      </c>
      <c r="CO23" s="33">
        <v>8.4641400000000006E-2</v>
      </c>
      <c r="CP23" s="33">
        <v>0.2162355</v>
      </c>
      <c r="CQ23" s="33">
        <v>0.23018720000000001</v>
      </c>
      <c r="CR23" s="33">
        <v>0.28826629999999998</v>
      </c>
      <c r="CS23" s="33">
        <v>0.32646259999999999</v>
      </c>
      <c r="CT23" s="33">
        <v>0.21287539999999999</v>
      </c>
      <c r="CU23" s="33">
        <v>0.26843319999999998</v>
      </c>
      <c r="CV23" s="33">
        <v>5.05069E-2</v>
      </c>
      <c r="CW23" s="33">
        <v>-0.16019079999999999</v>
      </c>
      <c r="CX23" s="33">
        <v>-0.1784067</v>
      </c>
      <c r="CY23" s="33">
        <v>-0.13142380000000001</v>
      </c>
      <c r="CZ23" s="33">
        <v>-4.2687700000000002E-2</v>
      </c>
      <c r="DA23" s="33">
        <v>-4.6294000000000002E-2</v>
      </c>
      <c r="DB23" s="33">
        <v>-8.2530300000000001E-2</v>
      </c>
      <c r="DC23" s="33">
        <v>-7.3743900000000001E-2</v>
      </c>
      <c r="DD23" s="33">
        <v>0.10927050000000001</v>
      </c>
      <c r="DE23" s="33">
        <v>0.1066111</v>
      </c>
      <c r="DF23" s="33">
        <v>0.1246247</v>
      </c>
      <c r="DG23" s="33">
        <v>7.1173700000000006E-2</v>
      </c>
      <c r="DH23" s="33">
        <v>0.2259891</v>
      </c>
      <c r="DI23" s="33">
        <v>7.9407699999999998E-2</v>
      </c>
      <c r="DJ23" s="33">
        <v>8.7445499999999995E-2</v>
      </c>
      <c r="DK23" s="33">
        <v>0.109352</v>
      </c>
      <c r="DL23" s="33">
        <v>0.15960969999999999</v>
      </c>
      <c r="DM23" s="33">
        <v>0.1417349</v>
      </c>
      <c r="DN23" s="33">
        <v>0.2711905</v>
      </c>
      <c r="DO23" s="33">
        <v>0.2856766</v>
      </c>
      <c r="DP23" s="33">
        <v>0.34391440000000001</v>
      </c>
      <c r="DQ23" s="33">
        <v>0.38049569999999999</v>
      </c>
      <c r="DR23" s="33">
        <v>0.26548329999999998</v>
      </c>
      <c r="DS23" s="33">
        <v>0.32280900000000001</v>
      </c>
      <c r="DT23" s="33">
        <v>0.101502</v>
      </c>
      <c r="DU23" s="33">
        <v>-0.10278180000000001</v>
      </c>
      <c r="DV23" s="33">
        <v>-0.123097</v>
      </c>
      <c r="DW23" s="33">
        <v>-7.6739600000000005E-2</v>
      </c>
      <c r="DX23" s="33">
        <v>1.18995E-2</v>
      </c>
      <c r="DY23" s="33">
        <v>9.4538999999999995E-3</v>
      </c>
      <c r="DZ23" s="33">
        <v>-2.7636299999999999E-2</v>
      </c>
      <c r="EA23" s="33">
        <v>-1.1977E-2</v>
      </c>
      <c r="EB23" s="33">
        <v>0.1827136</v>
      </c>
      <c r="EC23" s="33">
        <v>0.1939034</v>
      </c>
      <c r="ED23" s="33">
        <v>0.22084400000000001</v>
      </c>
      <c r="EE23" s="33">
        <v>0.171849</v>
      </c>
      <c r="EF23" s="33">
        <v>0.32667040000000003</v>
      </c>
      <c r="EG23" s="33">
        <v>0.17817649999999999</v>
      </c>
      <c r="EH23" s="33">
        <v>0.18549299999999999</v>
      </c>
      <c r="EI23" s="33">
        <v>0.20684179999999999</v>
      </c>
      <c r="EJ23" s="33">
        <v>0.2512469</v>
      </c>
      <c r="EK23" s="33">
        <v>0.2241689</v>
      </c>
      <c r="EL23" s="33">
        <v>0.35053669999999998</v>
      </c>
      <c r="EM23" s="33">
        <v>0.36579460000000003</v>
      </c>
      <c r="EN23" s="33">
        <v>0.42426140000000001</v>
      </c>
      <c r="EO23" s="33">
        <v>0.458511</v>
      </c>
      <c r="EP23" s="33">
        <v>0.34144059999999998</v>
      </c>
      <c r="EQ23" s="33">
        <v>0.40131899999999998</v>
      </c>
      <c r="ER23" s="33">
        <v>0.1751307</v>
      </c>
      <c r="ES23" s="33">
        <v>73.345569999999995</v>
      </c>
      <c r="ET23" s="33">
        <v>74.280180000000001</v>
      </c>
      <c r="EU23" s="33">
        <v>72.967579999999998</v>
      </c>
      <c r="EV23" s="33">
        <v>72.897019999999998</v>
      </c>
      <c r="EW23" s="33">
        <v>72.216800000000006</v>
      </c>
      <c r="EX23" s="33">
        <v>72.095089999999999</v>
      </c>
      <c r="EY23" s="33">
        <v>72.218879999999999</v>
      </c>
      <c r="EZ23" s="33">
        <v>72.365470000000002</v>
      </c>
      <c r="FA23" s="33">
        <v>78.500559999999993</v>
      </c>
      <c r="FB23" s="33">
        <v>86.240080000000006</v>
      </c>
      <c r="FC23" s="33">
        <v>91.997680000000003</v>
      </c>
      <c r="FD23" s="33">
        <v>95.376459999999994</v>
      </c>
      <c r="FE23" s="33">
        <v>95.92671</v>
      </c>
      <c r="FF23" s="33">
        <v>95.706500000000005</v>
      </c>
      <c r="FG23" s="33">
        <v>95.305350000000004</v>
      </c>
      <c r="FH23" s="33">
        <v>94.502210000000005</v>
      </c>
      <c r="FI23" s="33">
        <v>93.561629999999994</v>
      </c>
      <c r="FJ23" s="33">
        <v>91.245140000000006</v>
      </c>
      <c r="FK23" s="33">
        <v>88.490690000000001</v>
      </c>
      <c r="FL23" s="33">
        <v>85.808160000000001</v>
      </c>
      <c r="FM23" s="33">
        <v>82.306849999999997</v>
      </c>
      <c r="FN23" s="33">
        <v>80.927099999999996</v>
      </c>
      <c r="FO23" s="33">
        <v>79.655649999999994</v>
      </c>
      <c r="FP23" s="33">
        <v>78.572969999999998</v>
      </c>
      <c r="FQ23" s="33">
        <v>1.6686240000000001</v>
      </c>
      <c r="FR23" s="33">
        <v>0.10674839999999999</v>
      </c>
      <c r="FS23">
        <v>0</v>
      </c>
    </row>
    <row r="24" spans="1:175" x14ac:dyDescent="0.2">
      <c r="A24" t="s">
        <v>209</v>
      </c>
      <c r="B24" t="s">
        <v>232</v>
      </c>
      <c r="C24">
        <v>42980</v>
      </c>
      <c r="D24">
        <v>11325</v>
      </c>
      <c r="E24" s="33">
        <v>20.34592</v>
      </c>
      <c r="F24" s="33">
        <v>19.32122</v>
      </c>
      <c r="G24" s="33">
        <v>18.746980000000001</v>
      </c>
      <c r="H24" s="33">
        <v>18.463730000000002</v>
      </c>
      <c r="I24" s="33">
        <v>18.73612</v>
      </c>
      <c r="J24" s="33">
        <v>19.753409999999999</v>
      </c>
      <c r="K24" s="33">
        <v>20.739889999999999</v>
      </c>
      <c r="L24" s="33">
        <v>22.066020000000002</v>
      </c>
      <c r="M24" s="33">
        <v>24.919039999999999</v>
      </c>
      <c r="N24" s="33">
        <v>27.697679999999998</v>
      </c>
      <c r="O24" s="33">
        <v>29.722799999999999</v>
      </c>
      <c r="P24" s="33">
        <v>31.023230000000002</v>
      </c>
      <c r="Q24" s="33">
        <v>31.553809999999999</v>
      </c>
      <c r="R24" s="33">
        <v>31.582940000000001</v>
      </c>
      <c r="S24" s="33">
        <v>31.510069999999999</v>
      </c>
      <c r="T24" s="33">
        <v>31.421340000000001</v>
      </c>
      <c r="U24" s="33">
        <v>31.42914</v>
      </c>
      <c r="V24" s="33">
        <v>30.969069999999999</v>
      </c>
      <c r="W24" s="33">
        <v>30.05095</v>
      </c>
      <c r="X24" s="33">
        <v>29.87567</v>
      </c>
      <c r="Y24" s="33">
        <v>29.114699999999999</v>
      </c>
      <c r="Z24" s="33">
        <v>27.621279999999999</v>
      </c>
      <c r="AA24" s="33">
        <v>25.34994</v>
      </c>
      <c r="AB24" s="33">
        <v>23.41489</v>
      </c>
      <c r="AC24" s="33">
        <v>-0.21363979999999999</v>
      </c>
      <c r="AD24" s="33">
        <v>-0.1767397</v>
      </c>
      <c r="AE24" s="33">
        <v>-0.16407679999999999</v>
      </c>
      <c r="AF24" s="33">
        <v>-0.16103819999999999</v>
      </c>
      <c r="AG24" s="33">
        <v>-0.24395939999999999</v>
      </c>
      <c r="AH24" s="33">
        <v>-9.1246599999999997E-2</v>
      </c>
      <c r="AI24" s="33">
        <v>-0.1476441</v>
      </c>
      <c r="AJ24" s="33">
        <v>-0.40190550000000003</v>
      </c>
      <c r="AK24" s="33">
        <v>-0.66943850000000005</v>
      </c>
      <c r="AL24" s="33">
        <v>-0.61980279999999999</v>
      </c>
      <c r="AM24" s="33">
        <v>-0.59059870000000003</v>
      </c>
      <c r="AN24" s="33">
        <v>-0.65017460000000005</v>
      </c>
      <c r="AO24" s="33">
        <v>-0.80453889999999995</v>
      </c>
      <c r="AP24" s="33">
        <v>-0.69656980000000002</v>
      </c>
      <c r="AQ24" s="33">
        <v>-0.59695699999999996</v>
      </c>
      <c r="AR24" s="33">
        <v>-0.51460620000000001</v>
      </c>
      <c r="AS24" s="33">
        <v>-0.54954349999999996</v>
      </c>
      <c r="AT24" s="33">
        <v>-0.56768580000000002</v>
      </c>
      <c r="AU24" s="33">
        <v>-0.57746200000000003</v>
      </c>
      <c r="AV24" s="33">
        <v>-0.60559459999999998</v>
      </c>
      <c r="AW24" s="33">
        <v>-0.49398500000000001</v>
      </c>
      <c r="AX24" s="33">
        <v>-0.52350589999999997</v>
      </c>
      <c r="AY24" s="33">
        <v>-0.52945109999999995</v>
      </c>
      <c r="AZ24" s="33">
        <v>-0.44743729999999998</v>
      </c>
      <c r="BA24" s="33">
        <v>-0.1534614</v>
      </c>
      <c r="BB24" s="33">
        <v>-0.1186815</v>
      </c>
      <c r="BC24" s="33">
        <v>-0.1088385</v>
      </c>
      <c r="BD24" s="33">
        <v>-0.1074075</v>
      </c>
      <c r="BE24" s="33">
        <v>-0.18838949999999999</v>
      </c>
      <c r="BF24" s="33">
        <v>-3.07681E-2</v>
      </c>
      <c r="BG24" s="33">
        <v>-7.8305100000000002E-2</v>
      </c>
      <c r="BH24" s="33">
        <v>-0.32681729999999998</v>
      </c>
      <c r="BI24" s="33">
        <v>-0.58420130000000003</v>
      </c>
      <c r="BJ24" s="33">
        <v>-0.52639389999999997</v>
      </c>
      <c r="BK24" s="33">
        <v>-0.4940273</v>
      </c>
      <c r="BL24" s="33">
        <v>-0.55074780000000001</v>
      </c>
      <c r="BM24" s="33">
        <v>-0.70414290000000002</v>
      </c>
      <c r="BN24" s="33">
        <v>-0.59957539999999998</v>
      </c>
      <c r="BO24" s="33">
        <v>-0.50120050000000005</v>
      </c>
      <c r="BP24" s="33">
        <v>-0.41996600000000001</v>
      </c>
      <c r="BQ24" s="33">
        <v>-0.4551924</v>
      </c>
      <c r="BR24" s="33">
        <v>-0.47462349999999998</v>
      </c>
      <c r="BS24" s="33">
        <v>-0.4853362</v>
      </c>
      <c r="BT24" s="33">
        <v>-0.51768000000000003</v>
      </c>
      <c r="BU24" s="33">
        <v>-0.4040067</v>
      </c>
      <c r="BV24" s="33">
        <v>-0.43209029999999998</v>
      </c>
      <c r="BW24" s="33">
        <v>-0.4401352</v>
      </c>
      <c r="BX24" s="33">
        <v>-0.36040990000000001</v>
      </c>
      <c r="BY24" s="33">
        <v>-0.11178200000000001</v>
      </c>
      <c r="BZ24" s="33">
        <v>-7.8470499999999999E-2</v>
      </c>
      <c r="CA24" s="33">
        <v>-7.0580599999999993E-2</v>
      </c>
      <c r="CB24" s="33">
        <v>-7.0263099999999995E-2</v>
      </c>
      <c r="CC24" s="33">
        <v>-0.14990200000000001</v>
      </c>
      <c r="CD24" s="33">
        <v>1.1119199999999999E-2</v>
      </c>
      <c r="CE24" s="33">
        <v>-3.0281099999999998E-2</v>
      </c>
      <c r="CF24" s="33">
        <v>-0.27481139999999998</v>
      </c>
      <c r="CG24" s="33">
        <v>-0.52516620000000003</v>
      </c>
      <c r="CH24" s="33">
        <v>-0.46169919999999998</v>
      </c>
      <c r="CI24" s="33">
        <v>-0.42714229999999997</v>
      </c>
      <c r="CJ24" s="33">
        <v>-0.48188500000000001</v>
      </c>
      <c r="CK24" s="33">
        <v>-0.63460899999999998</v>
      </c>
      <c r="CL24" s="33">
        <v>-0.53239740000000002</v>
      </c>
      <c r="CM24" s="33">
        <v>-0.43487989999999999</v>
      </c>
      <c r="CN24" s="33">
        <v>-0.35441840000000002</v>
      </c>
      <c r="CO24" s="33">
        <v>-0.389845</v>
      </c>
      <c r="CP24" s="33">
        <v>-0.4101689</v>
      </c>
      <c r="CQ24" s="33">
        <v>-0.42153010000000002</v>
      </c>
      <c r="CR24" s="33">
        <v>-0.45679059999999999</v>
      </c>
      <c r="CS24" s="33">
        <v>-0.34168799999999999</v>
      </c>
      <c r="CT24" s="33">
        <v>-0.3687762</v>
      </c>
      <c r="CU24" s="33">
        <v>-0.37827529999999998</v>
      </c>
      <c r="CV24" s="33">
        <v>-0.30013499999999999</v>
      </c>
      <c r="CW24" s="33">
        <v>-7.0102600000000001E-2</v>
      </c>
      <c r="CX24" s="33">
        <v>-3.8259500000000002E-2</v>
      </c>
      <c r="CY24" s="33">
        <v>-3.2322700000000003E-2</v>
      </c>
      <c r="CZ24" s="33">
        <v>-3.3118700000000001E-2</v>
      </c>
      <c r="DA24" s="33">
        <v>-0.1114145</v>
      </c>
      <c r="DB24" s="33">
        <v>5.3006499999999998E-2</v>
      </c>
      <c r="DC24" s="33">
        <v>1.7742899999999999E-2</v>
      </c>
      <c r="DD24" s="33">
        <v>-0.22280549999999999</v>
      </c>
      <c r="DE24" s="33">
        <v>-0.46613120000000002</v>
      </c>
      <c r="DF24" s="33">
        <v>-0.39700449999999998</v>
      </c>
      <c r="DG24" s="33">
        <v>-0.3602573</v>
      </c>
      <c r="DH24" s="33">
        <v>-0.41302220000000001</v>
      </c>
      <c r="DI24" s="33">
        <v>-0.56507499999999999</v>
      </c>
      <c r="DJ24" s="33">
        <v>-0.46521940000000001</v>
      </c>
      <c r="DK24" s="33">
        <v>-0.36855929999999998</v>
      </c>
      <c r="DL24" s="33">
        <v>-0.28887079999999998</v>
      </c>
      <c r="DM24" s="33">
        <v>-0.3244977</v>
      </c>
      <c r="DN24" s="33">
        <v>-0.34571420000000003</v>
      </c>
      <c r="DO24" s="33">
        <v>-0.35772399999999999</v>
      </c>
      <c r="DP24" s="33">
        <v>-0.39590120000000001</v>
      </c>
      <c r="DQ24" s="33">
        <v>-0.27936929999999999</v>
      </c>
      <c r="DR24" s="33">
        <v>-0.30546210000000001</v>
      </c>
      <c r="DS24" s="33">
        <v>-0.31641540000000001</v>
      </c>
      <c r="DT24" s="33">
        <v>-0.23986009999999999</v>
      </c>
      <c r="DU24" s="33">
        <v>-9.9241999999999993E-3</v>
      </c>
      <c r="DV24" s="33">
        <v>1.9798699999999999E-2</v>
      </c>
      <c r="DW24" s="33">
        <v>2.2915600000000001E-2</v>
      </c>
      <c r="DX24" s="33">
        <v>2.0511999999999999E-2</v>
      </c>
      <c r="DY24" s="33">
        <v>-5.5844600000000001E-2</v>
      </c>
      <c r="DZ24" s="33">
        <v>0.11348510000000001</v>
      </c>
      <c r="EA24" s="33">
        <v>8.7081800000000001E-2</v>
      </c>
      <c r="EB24" s="33">
        <v>-0.14771719999999999</v>
      </c>
      <c r="EC24" s="33">
        <v>-0.38089390000000001</v>
      </c>
      <c r="ED24" s="33">
        <v>-0.30359560000000002</v>
      </c>
      <c r="EE24" s="33">
        <v>-0.26368589999999997</v>
      </c>
      <c r="EF24" s="33">
        <v>-0.31359540000000002</v>
      </c>
      <c r="EG24" s="33">
        <v>-0.46467910000000001</v>
      </c>
      <c r="EH24" s="33">
        <v>-0.36822500000000002</v>
      </c>
      <c r="EI24" s="33">
        <v>-0.27280280000000001</v>
      </c>
      <c r="EJ24" s="33">
        <v>-0.1942306</v>
      </c>
      <c r="EK24" s="33">
        <v>-0.2301465</v>
      </c>
      <c r="EL24" s="33">
        <v>-0.25265199999999999</v>
      </c>
      <c r="EM24" s="33">
        <v>-0.26559820000000001</v>
      </c>
      <c r="EN24" s="33">
        <v>-0.3079866</v>
      </c>
      <c r="EO24" s="33">
        <v>-0.189391</v>
      </c>
      <c r="EP24" s="33">
        <v>-0.2140465</v>
      </c>
      <c r="EQ24" s="33">
        <v>-0.22709950000000001</v>
      </c>
      <c r="ER24" s="33">
        <v>-0.15283269999999999</v>
      </c>
      <c r="ES24" s="33">
        <v>77.583290000000005</v>
      </c>
      <c r="ET24" s="33">
        <v>76.427760000000006</v>
      </c>
      <c r="EU24" s="33">
        <v>75.547129999999996</v>
      </c>
      <c r="EV24" s="33">
        <v>75.253439999999998</v>
      </c>
      <c r="EW24" s="33">
        <v>74.629260000000002</v>
      </c>
      <c r="EX24" s="33">
        <v>73.741249999999994</v>
      </c>
      <c r="EY24" s="33">
        <v>73.415549999999996</v>
      </c>
      <c r="EZ24" s="33">
        <v>73.591399999999993</v>
      </c>
      <c r="FA24" s="33">
        <v>76.030140000000003</v>
      </c>
      <c r="FB24" s="33">
        <v>80.792090000000002</v>
      </c>
      <c r="FC24" s="33">
        <v>86.458169999999996</v>
      </c>
      <c r="FD24" s="33">
        <v>90.31362</v>
      </c>
      <c r="FE24" s="33">
        <v>94.183580000000006</v>
      </c>
      <c r="FF24" s="33">
        <v>96.284679999999994</v>
      </c>
      <c r="FG24" s="33">
        <v>94.996960000000001</v>
      </c>
      <c r="FH24" s="33">
        <v>93.446619999999996</v>
      </c>
      <c r="FI24" s="33">
        <v>93.153840000000002</v>
      </c>
      <c r="FJ24" s="33">
        <v>93.258939999999996</v>
      </c>
      <c r="FK24" s="33">
        <v>91.577920000000006</v>
      </c>
      <c r="FL24" s="33">
        <v>89.108829999999998</v>
      </c>
      <c r="FM24" s="33">
        <v>86.143919999999994</v>
      </c>
      <c r="FN24" s="33">
        <v>86.246319999999997</v>
      </c>
      <c r="FO24" s="33">
        <v>87.39819</v>
      </c>
      <c r="FP24" s="33">
        <v>87.232889999999998</v>
      </c>
      <c r="FQ24" s="33">
        <v>1.9321950000000001</v>
      </c>
      <c r="FR24" s="33">
        <v>0.1159849</v>
      </c>
      <c r="FS24">
        <v>0</v>
      </c>
    </row>
    <row r="25" spans="1:175" x14ac:dyDescent="0.2">
      <c r="A25" t="s">
        <v>209</v>
      </c>
      <c r="B25" t="s">
        <v>232</v>
      </c>
      <c r="C25" t="s">
        <v>235</v>
      </c>
      <c r="D25">
        <v>11326</v>
      </c>
      <c r="E25" s="33">
        <v>19.264569999999999</v>
      </c>
      <c r="F25" s="33">
        <v>18.456440000000001</v>
      </c>
      <c r="G25" s="33">
        <v>18.051939999999998</v>
      </c>
      <c r="H25" s="33">
        <v>18.018370000000001</v>
      </c>
      <c r="I25" s="33">
        <v>18.793569999999999</v>
      </c>
      <c r="J25" s="33">
        <v>20.72653</v>
      </c>
      <c r="K25" s="33">
        <v>23.872440000000001</v>
      </c>
      <c r="L25" s="33">
        <v>27.418610000000001</v>
      </c>
      <c r="M25" s="33">
        <v>31.882259999999999</v>
      </c>
      <c r="N25" s="33">
        <v>35.568919999999999</v>
      </c>
      <c r="O25" s="33">
        <v>38.190350000000002</v>
      </c>
      <c r="P25" s="33">
        <v>39.830570000000002</v>
      </c>
      <c r="Q25" s="33">
        <v>40.247019999999999</v>
      </c>
      <c r="R25" s="33">
        <v>40.51323</v>
      </c>
      <c r="S25" s="33">
        <v>40.005769999999998</v>
      </c>
      <c r="T25" s="33">
        <v>38.998370000000001</v>
      </c>
      <c r="U25" s="33">
        <v>37.373199999999997</v>
      </c>
      <c r="V25" s="33">
        <v>35.229100000000003</v>
      </c>
      <c r="W25" s="33">
        <v>32.049190000000003</v>
      </c>
      <c r="X25" s="33">
        <v>30.82001</v>
      </c>
      <c r="Y25" s="33">
        <v>29.2913</v>
      </c>
      <c r="Z25" s="33">
        <v>26.928290000000001</v>
      </c>
      <c r="AA25" s="33">
        <v>23.984999999999999</v>
      </c>
      <c r="AB25" s="33">
        <v>21.5078</v>
      </c>
      <c r="AC25" s="33">
        <v>-0.14320150000000001</v>
      </c>
      <c r="AD25" s="33">
        <v>-0.1734454</v>
      </c>
      <c r="AE25" s="33">
        <v>-0.13745070000000001</v>
      </c>
      <c r="AF25" s="33">
        <v>-0.1040838</v>
      </c>
      <c r="AG25" s="33">
        <v>-5.7962E-2</v>
      </c>
      <c r="AH25" s="33">
        <v>-9.4542200000000007E-2</v>
      </c>
      <c r="AI25" s="33">
        <v>-0.12345680000000001</v>
      </c>
      <c r="AJ25" s="33">
        <v>-5.65972E-2</v>
      </c>
      <c r="AK25" s="33">
        <v>-0.18048130000000001</v>
      </c>
      <c r="AL25" s="33">
        <v>-0.15524589999999999</v>
      </c>
      <c r="AM25" s="33">
        <v>-0.1398248</v>
      </c>
      <c r="AN25" s="33">
        <v>8.5660700000000006E-2</v>
      </c>
      <c r="AO25" s="33">
        <v>-7.0225300000000004E-2</v>
      </c>
      <c r="AP25" s="33">
        <v>-8.9820300000000006E-2</v>
      </c>
      <c r="AQ25" s="33">
        <v>-0.15224750000000001</v>
      </c>
      <c r="AR25" s="33">
        <v>5.0508000000000003E-3</v>
      </c>
      <c r="AS25" s="33">
        <v>6.5875400000000001E-2</v>
      </c>
      <c r="AT25" s="33">
        <v>0.14533270000000001</v>
      </c>
      <c r="AU25" s="33">
        <v>0.15062999999999999</v>
      </c>
      <c r="AV25" s="33">
        <v>3.7396100000000002E-2</v>
      </c>
      <c r="AW25" s="33">
        <v>4.2028999999999997E-2</v>
      </c>
      <c r="AX25" s="33">
        <v>-4.7517999999999998E-2</v>
      </c>
      <c r="AY25" s="33">
        <v>-4.2259100000000001E-2</v>
      </c>
      <c r="AZ25" s="33">
        <v>-0.13058249999999999</v>
      </c>
      <c r="BA25" s="33">
        <v>-9.4045500000000004E-2</v>
      </c>
      <c r="BB25" s="33">
        <v>-0.12595919999999999</v>
      </c>
      <c r="BC25" s="33">
        <v>-9.0050400000000003E-2</v>
      </c>
      <c r="BD25" s="33">
        <v>-5.6658399999999998E-2</v>
      </c>
      <c r="BE25" s="33">
        <v>-1.02156E-2</v>
      </c>
      <c r="BF25" s="33">
        <v>-4.7303499999999998E-2</v>
      </c>
      <c r="BG25" s="33">
        <v>-7.1550900000000001E-2</v>
      </c>
      <c r="BH25" s="33">
        <v>4.8846000000000002E-3</v>
      </c>
      <c r="BI25" s="33">
        <v>-0.10741920000000001</v>
      </c>
      <c r="BJ25" s="33">
        <v>-7.7140299999999995E-2</v>
      </c>
      <c r="BK25" s="33">
        <v>-5.9434800000000003E-2</v>
      </c>
      <c r="BL25" s="33">
        <v>0.16779640000000001</v>
      </c>
      <c r="BM25" s="33">
        <v>1.1065500000000001E-2</v>
      </c>
      <c r="BN25" s="33">
        <v>-9.3831000000000001E-3</v>
      </c>
      <c r="BO25" s="33">
        <v>-7.5147500000000006E-2</v>
      </c>
      <c r="BP25" s="33">
        <v>7.6880599999999993E-2</v>
      </c>
      <c r="BQ25" s="33">
        <v>0.1313898</v>
      </c>
      <c r="BR25" s="33">
        <v>0.2099366</v>
      </c>
      <c r="BS25" s="33">
        <v>0.2182675</v>
      </c>
      <c r="BT25" s="33">
        <v>0.1005906</v>
      </c>
      <c r="BU25" s="33">
        <v>0.10151209999999999</v>
      </c>
      <c r="BV25" s="33">
        <v>8.6470000000000002E-3</v>
      </c>
      <c r="BW25" s="33">
        <v>1.4845000000000001E-2</v>
      </c>
      <c r="BX25" s="33">
        <v>-7.4687699999999996E-2</v>
      </c>
      <c r="BY25" s="33">
        <v>-6.0000199999999997E-2</v>
      </c>
      <c r="BZ25" s="33">
        <v>-9.3070399999999998E-2</v>
      </c>
      <c r="CA25" s="33">
        <v>-5.7221000000000001E-2</v>
      </c>
      <c r="CB25" s="33">
        <v>-2.3811700000000002E-2</v>
      </c>
      <c r="CC25" s="33">
        <v>2.28533E-2</v>
      </c>
      <c r="CD25" s="33">
        <v>-1.4586099999999999E-2</v>
      </c>
      <c r="CE25" s="33">
        <v>-3.5601000000000001E-2</v>
      </c>
      <c r="CF25" s="33">
        <v>4.7466700000000001E-2</v>
      </c>
      <c r="CG25" s="33">
        <v>-5.6816499999999999E-2</v>
      </c>
      <c r="CH25" s="33">
        <v>-2.3044599999999998E-2</v>
      </c>
      <c r="CI25" s="33">
        <v>-3.7569000000000001E-3</v>
      </c>
      <c r="CJ25" s="33">
        <v>0.22468340000000001</v>
      </c>
      <c r="CK25" s="33">
        <v>6.7367300000000005E-2</v>
      </c>
      <c r="CL25" s="33">
        <v>4.6327500000000001E-2</v>
      </c>
      <c r="CM25" s="33">
        <v>-2.1748199999999999E-2</v>
      </c>
      <c r="CN25" s="33">
        <v>0.12662970000000001</v>
      </c>
      <c r="CO25" s="33">
        <v>0.17676500000000001</v>
      </c>
      <c r="CP25" s="33">
        <v>0.25468109999999999</v>
      </c>
      <c r="CQ25" s="33">
        <v>0.26511289999999998</v>
      </c>
      <c r="CR25" s="33">
        <v>0.14435890000000001</v>
      </c>
      <c r="CS25" s="33">
        <v>0.1427099</v>
      </c>
      <c r="CT25" s="33">
        <v>4.7546600000000001E-2</v>
      </c>
      <c r="CU25" s="33">
        <v>5.4395100000000002E-2</v>
      </c>
      <c r="CV25" s="33">
        <v>-3.5975100000000003E-2</v>
      </c>
      <c r="CW25" s="33">
        <v>-2.5954999999999999E-2</v>
      </c>
      <c r="CX25" s="33">
        <v>-6.0181699999999998E-2</v>
      </c>
      <c r="CY25" s="33">
        <v>-2.4391699999999999E-2</v>
      </c>
      <c r="CZ25" s="33">
        <v>9.0349000000000002E-3</v>
      </c>
      <c r="DA25" s="33">
        <v>5.5922300000000001E-2</v>
      </c>
      <c r="DB25" s="33">
        <v>1.81313E-2</v>
      </c>
      <c r="DC25" s="33">
        <v>3.4890000000000002E-4</v>
      </c>
      <c r="DD25" s="33">
        <v>9.0048799999999998E-2</v>
      </c>
      <c r="DE25" s="33">
        <v>-6.2138000000000002E-3</v>
      </c>
      <c r="DF25" s="33">
        <v>3.1051100000000002E-2</v>
      </c>
      <c r="DG25" s="33">
        <v>5.1921099999999998E-2</v>
      </c>
      <c r="DH25" s="33">
        <v>0.2815704</v>
      </c>
      <c r="DI25" s="33">
        <v>0.123669</v>
      </c>
      <c r="DJ25" s="33">
        <v>0.1020382</v>
      </c>
      <c r="DK25" s="33">
        <v>3.1650999999999999E-2</v>
      </c>
      <c r="DL25" s="33">
        <v>0.1763788</v>
      </c>
      <c r="DM25" s="33">
        <v>0.22214010000000001</v>
      </c>
      <c r="DN25" s="33">
        <v>0.29942560000000001</v>
      </c>
      <c r="DO25" s="33">
        <v>0.31195840000000002</v>
      </c>
      <c r="DP25" s="33">
        <v>0.1881273</v>
      </c>
      <c r="DQ25" s="33">
        <v>0.1839076</v>
      </c>
      <c r="DR25" s="33">
        <v>8.6446300000000004E-2</v>
      </c>
      <c r="DS25" s="33">
        <v>9.3945200000000006E-2</v>
      </c>
      <c r="DT25" s="33">
        <v>2.7374999999999999E-3</v>
      </c>
      <c r="DU25" s="33">
        <v>2.3200999999999999E-2</v>
      </c>
      <c r="DV25" s="33">
        <v>-1.26955E-2</v>
      </c>
      <c r="DW25" s="33">
        <v>2.30087E-2</v>
      </c>
      <c r="DX25" s="33">
        <v>5.6460299999999998E-2</v>
      </c>
      <c r="DY25" s="33">
        <v>0.1036687</v>
      </c>
      <c r="DZ25" s="33">
        <v>6.5369999999999998E-2</v>
      </c>
      <c r="EA25" s="33">
        <v>5.22549E-2</v>
      </c>
      <c r="EB25" s="33">
        <v>0.15153059999999999</v>
      </c>
      <c r="EC25" s="33">
        <v>6.6848400000000002E-2</v>
      </c>
      <c r="ED25" s="33">
        <v>0.1091567</v>
      </c>
      <c r="EE25" s="33">
        <v>0.13231109999999999</v>
      </c>
      <c r="EF25" s="33">
        <v>0.36370609999999998</v>
      </c>
      <c r="EG25" s="33">
        <v>0.2049598</v>
      </c>
      <c r="EH25" s="33">
        <v>0.18247540000000001</v>
      </c>
      <c r="EI25" s="33">
        <v>0.108751</v>
      </c>
      <c r="EJ25" s="33">
        <v>0.2482087</v>
      </c>
      <c r="EK25" s="33">
        <v>0.28765449999999998</v>
      </c>
      <c r="EL25" s="33">
        <v>0.36402960000000001</v>
      </c>
      <c r="EM25" s="33">
        <v>0.37959579999999998</v>
      </c>
      <c r="EN25" s="33">
        <v>0.25132179999999998</v>
      </c>
      <c r="EO25" s="33">
        <v>0.24339069999999999</v>
      </c>
      <c r="EP25" s="33">
        <v>0.1426113</v>
      </c>
      <c r="EQ25" s="33">
        <v>0.1510493</v>
      </c>
      <c r="ER25" s="33">
        <v>5.8632299999999998E-2</v>
      </c>
      <c r="ES25" s="33">
        <v>73.523319999999998</v>
      </c>
      <c r="ET25" s="33">
        <v>73.634960000000007</v>
      </c>
      <c r="EU25" s="33">
        <v>72.71808</v>
      </c>
      <c r="EV25" s="33">
        <v>72.527389999999997</v>
      </c>
      <c r="EW25" s="33">
        <v>72.254429999999999</v>
      </c>
      <c r="EX25" s="33">
        <v>72.113720000000001</v>
      </c>
      <c r="EY25" s="33">
        <v>71.907219999999995</v>
      </c>
      <c r="EZ25" s="33">
        <v>71.929329999999993</v>
      </c>
      <c r="FA25" s="33">
        <v>76.726950000000002</v>
      </c>
      <c r="FB25" s="33">
        <v>82.90455</v>
      </c>
      <c r="FC25" s="33">
        <v>87.925939999999997</v>
      </c>
      <c r="FD25" s="33">
        <v>91.437259999999995</v>
      </c>
      <c r="FE25" s="33">
        <v>93.164760000000001</v>
      </c>
      <c r="FF25" s="33">
        <v>92.658749999999998</v>
      </c>
      <c r="FG25" s="33">
        <v>92.226370000000003</v>
      </c>
      <c r="FH25" s="33">
        <v>90.727720000000005</v>
      </c>
      <c r="FI25" s="33">
        <v>90.219309999999993</v>
      </c>
      <c r="FJ25" s="33">
        <v>88.876660000000001</v>
      </c>
      <c r="FK25" s="33">
        <v>86.782719999999998</v>
      </c>
      <c r="FL25" s="33">
        <v>83.048010000000005</v>
      </c>
      <c r="FM25" s="33">
        <v>79.801159999999996</v>
      </c>
      <c r="FN25" s="33">
        <v>78.40558</v>
      </c>
      <c r="FO25" s="33">
        <v>77.040000000000006</v>
      </c>
      <c r="FP25" s="33">
        <v>75.707449999999994</v>
      </c>
      <c r="FQ25" s="33">
        <v>1.4140299999999999</v>
      </c>
      <c r="FR25" s="33">
        <v>8.82159E-2</v>
      </c>
      <c r="FS25">
        <v>0</v>
      </c>
    </row>
    <row r="26" spans="1:175" x14ac:dyDescent="0.2">
      <c r="A26" t="s">
        <v>209</v>
      </c>
      <c r="B26" t="s">
        <v>231</v>
      </c>
      <c r="C26">
        <v>42978</v>
      </c>
      <c r="D26">
        <v>452</v>
      </c>
      <c r="E26" s="33">
        <v>14.91601</v>
      </c>
      <c r="F26" s="33">
        <v>14.42365</v>
      </c>
      <c r="G26" s="33">
        <v>14.30172</v>
      </c>
      <c r="H26" s="33">
        <v>14.21865</v>
      </c>
      <c r="I26" s="33">
        <v>15.031739999999999</v>
      </c>
      <c r="J26" s="33">
        <v>16.759650000000001</v>
      </c>
      <c r="K26" s="33">
        <v>19.309059999999999</v>
      </c>
      <c r="L26" s="33">
        <v>21.60641</v>
      </c>
      <c r="M26" s="33">
        <v>25.568760000000001</v>
      </c>
      <c r="N26" s="33">
        <v>28.185140000000001</v>
      </c>
      <c r="O26" s="33">
        <v>30.3414</v>
      </c>
      <c r="P26" s="33">
        <v>32.258499999999998</v>
      </c>
      <c r="Q26" s="33">
        <v>32.809359999999998</v>
      </c>
      <c r="R26" s="33">
        <v>32.996670000000002</v>
      </c>
      <c r="S26" s="33">
        <v>32.128239999999998</v>
      </c>
      <c r="T26" s="33">
        <v>31.222200000000001</v>
      </c>
      <c r="U26" s="33">
        <v>29.172609999999999</v>
      </c>
      <c r="V26" s="33">
        <v>28.069870000000002</v>
      </c>
      <c r="W26" s="33">
        <v>26.761749999999999</v>
      </c>
      <c r="X26" s="33">
        <v>26.42484</v>
      </c>
      <c r="Y26" s="33">
        <v>25.126740000000002</v>
      </c>
      <c r="Z26" s="33">
        <v>21.715630000000001</v>
      </c>
      <c r="AA26" s="33">
        <v>18.551760000000002</v>
      </c>
      <c r="AB26" s="33">
        <v>16.83858</v>
      </c>
      <c r="AC26" s="33">
        <v>-1.2242759999999999</v>
      </c>
      <c r="AD26" s="33">
        <v>-1.0836250000000001</v>
      </c>
      <c r="AE26" s="33">
        <v>-0.72371289999999999</v>
      </c>
      <c r="AF26" s="33">
        <v>-0.65329539999999997</v>
      </c>
      <c r="AG26" s="33">
        <v>-0.54742579999999996</v>
      </c>
      <c r="AH26" s="33">
        <v>-0.58267959999999996</v>
      </c>
      <c r="AI26" s="33">
        <v>-0.79854069999999999</v>
      </c>
      <c r="AJ26" s="33">
        <v>-0.76206070000000004</v>
      </c>
      <c r="AK26" s="33">
        <v>-0.57744459999999997</v>
      </c>
      <c r="AL26" s="33">
        <v>-1.0037480000000001</v>
      </c>
      <c r="AM26" s="33">
        <v>-0.87160190000000004</v>
      </c>
      <c r="AN26" s="33">
        <v>-0.73094720000000002</v>
      </c>
      <c r="AO26" s="33">
        <v>-0.77896240000000005</v>
      </c>
      <c r="AP26" s="33">
        <v>-1.0965819999999999</v>
      </c>
      <c r="AQ26" s="33">
        <v>-1.65326</v>
      </c>
      <c r="AR26" s="33">
        <v>-1.453711</v>
      </c>
      <c r="AS26" s="33">
        <v>-0.85505390000000003</v>
      </c>
      <c r="AT26" s="33">
        <v>-0.60027969999999997</v>
      </c>
      <c r="AU26" s="33">
        <v>-0.66852429999999996</v>
      </c>
      <c r="AV26" s="33">
        <v>-0.95353900000000003</v>
      </c>
      <c r="AW26" s="33">
        <v>-0.93617269999999997</v>
      </c>
      <c r="AX26" s="33">
        <v>-0.72680860000000003</v>
      </c>
      <c r="AY26" s="33">
        <v>-0.56125130000000001</v>
      </c>
      <c r="AZ26" s="33">
        <v>-0.39838499999999999</v>
      </c>
      <c r="BA26" s="33">
        <v>-0.99916519999999998</v>
      </c>
      <c r="BB26" s="33">
        <v>-0.87348110000000001</v>
      </c>
      <c r="BC26" s="33">
        <v>-0.53593990000000002</v>
      </c>
      <c r="BD26" s="33">
        <v>-0.48072429999999999</v>
      </c>
      <c r="BE26" s="33">
        <v>-0.39428259999999998</v>
      </c>
      <c r="BF26" s="33">
        <v>-0.40323179999999997</v>
      </c>
      <c r="BG26" s="33">
        <v>-0.55239090000000002</v>
      </c>
      <c r="BH26" s="33">
        <v>-0.51265099999999997</v>
      </c>
      <c r="BI26" s="33">
        <v>-0.28338259999999998</v>
      </c>
      <c r="BJ26" s="33">
        <v>-0.69771559999999999</v>
      </c>
      <c r="BK26" s="33">
        <v>-0.55312070000000002</v>
      </c>
      <c r="BL26" s="33">
        <v>-0.39593089999999997</v>
      </c>
      <c r="BM26" s="33">
        <v>-0.44946950000000002</v>
      </c>
      <c r="BN26" s="33">
        <v>-0.77413200000000004</v>
      </c>
      <c r="BO26" s="33">
        <v>-1.342789</v>
      </c>
      <c r="BP26" s="33">
        <v>-1.148091</v>
      </c>
      <c r="BQ26" s="33">
        <v>-0.55204339999999996</v>
      </c>
      <c r="BR26" s="33">
        <v>-0.2952034</v>
      </c>
      <c r="BS26" s="33">
        <v>-0.35161100000000001</v>
      </c>
      <c r="BT26" s="33">
        <v>-0.64523889999999995</v>
      </c>
      <c r="BU26" s="33">
        <v>-0.65848930000000006</v>
      </c>
      <c r="BV26" s="33">
        <v>-0.5216712</v>
      </c>
      <c r="BW26" s="33">
        <v>-0.39047490000000001</v>
      </c>
      <c r="BX26" s="33">
        <v>-0.24002039999999999</v>
      </c>
      <c r="BY26" s="33">
        <v>-0.84325430000000001</v>
      </c>
      <c r="BZ26" s="33">
        <v>-0.72793589999999997</v>
      </c>
      <c r="CA26" s="33">
        <v>-0.4058889</v>
      </c>
      <c r="CB26" s="33">
        <v>-0.36120210000000003</v>
      </c>
      <c r="CC26" s="33">
        <v>-0.28821609999999998</v>
      </c>
      <c r="CD26" s="33">
        <v>-0.27894679999999999</v>
      </c>
      <c r="CE26" s="33">
        <v>-0.38190829999999998</v>
      </c>
      <c r="CF26" s="33">
        <v>-0.33991060000000001</v>
      </c>
      <c r="CG26" s="33">
        <v>-7.9716099999999998E-2</v>
      </c>
      <c r="CH26" s="33">
        <v>-0.48575819999999997</v>
      </c>
      <c r="CI26" s="33">
        <v>-0.33254159999999999</v>
      </c>
      <c r="CJ26" s="33">
        <v>-0.16389960000000001</v>
      </c>
      <c r="CK26" s="33">
        <v>-0.22126370000000001</v>
      </c>
      <c r="CL26" s="33">
        <v>-0.55080399999999996</v>
      </c>
      <c r="CM26" s="33">
        <v>-1.1277569999999999</v>
      </c>
      <c r="CN26" s="33">
        <v>-0.93642040000000004</v>
      </c>
      <c r="CO26" s="33">
        <v>-0.34217930000000002</v>
      </c>
      <c r="CP26" s="33">
        <v>-8.3908399999999994E-2</v>
      </c>
      <c r="CQ26" s="33">
        <v>-0.13211780000000001</v>
      </c>
      <c r="CR26" s="33">
        <v>-0.43171120000000002</v>
      </c>
      <c r="CS26" s="33">
        <v>-0.46616659999999999</v>
      </c>
      <c r="CT26" s="33">
        <v>-0.37959369999999998</v>
      </c>
      <c r="CU26" s="33">
        <v>-0.27219569999999998</v>
      </c>
      <c r="CV26" s="33">
        <v>-0.1303375</v>
      </c>
      <c r="CW26" s="33">
        <v>-0.6873435</v>
      </c>
      <c r="CX26" s="33">
        <v>-0.58239070000000004</v>
      </c>
      <c r="CY26" s="33">
        <v>-0.27583790000000002</v>
      </c>
      <c r="CZ26" s="33">
        <v>-0.2416799</v>
      </c>
      <c r="DA26" s="33">
        <v>-0.18214959999999999</v>
      </c>
      <c r="DB26" s="33">
        <v>-0.15466179999999999</v>
      </c>
      <c r="DC26" s="33">
        <v>-0.21142569999999999</v>
      </c>
      <c r="DD26" s="33">
        <v>-0.16717019999999999</v>
      </c>
      <c r="DE26" s="33">
        <v>0.1239504</v>
      </c>
      <c r="DF26" s="33">
        <v>-0.27380080000000001</v>
      </c>
      <c r="DG26" s="33">
        <v>-0.11196250000000001</v>
      </c>
      <c r="DH26" s="33">
        <v>6.8131700000000003E-2</v>
      </c>
      <c r="DI26" s="33">
        <v>6.9420999999999997E-3</v>
      </c>
      <c r="DJ26" s="33">
        <v>-0.32747609999999999</v>
      </c>
      <c r="DK26" s="33">
        <v>-0.91272529999999996</v>
      </c>
      <c r="DL26" s="33">
        <v>-0.72474939999999999</v>
      </c>
      <c r="DM26" s="33">
        <v>-0.13231519999999999</v>
      </c>
      <c r="DN26" s="33">
        <v>0.12738659999999999</v>
      </c>
      <c r="DO26" s="33">
        <v>8.7375400000000006E-2</v>
      </c>
      <c r="DP26" s="33">
        <v>-0.2181835</v>
      </c>
      <c r="DQ26" s="33">
        <v>-0.27384389999999997</v>
      </c>
      <c r="DR26" s="33">
        <v>-0.23751620000000001</v>
      </c>
      <c r="DS26" s="33">
        <v>-0.15391650000000001</v>
      </c>
      <c r="DT26" s="33">
        <v>-2.0654599999999999E-2</v>
      </c>
      <c r="DU26" s="33">
        <v>-0.462233</v>
      </c>
      <c r="DV26" s="33">
        <v>-0.37224669999999999</v>
      </c>
      <c r="DW26" s="33">
        <v>-8.8064900000000002E-2</v>
      </c>
      <c r="DX26" s="33">
        <v>-6.9108799999999998E-2</v>
      </c>
      <c r="DY26" s="33">
        <v>-2.9006400000000002E-2</v>
      </c>
      <c r="DZ26" s="33">
        <v>2.4786099999999998E-2</v>
      </c>
      <c r="EA26" s="33">
        <v>3.4724100000000001E-2</v>
      </c>
      <c r="EB26" s="33">
        <v>8.2239499999999993E-2</v>
      </c>
      <c r="EC26" s="33">
        <v>0.41801240000000001</v>
      </c>
      <c r="ED26" s="33">
        <v>3.2231999999999997E-2</v>
      </c>
      <c r="EE26" s="33">
        <v>0.2065187</v>
      </c>
      <c r="EF26" s="33">
        <v>0.40314800000000001</v>
      </c>
      <c r="EG26" s="33">
        <v>0.33643499999999998</v>
      </c>
      <c r="EH26" s="33">
        <v>-5.0258999999999998E-3</v>
      </c>
      <c r="EI26" s="33">
        <v>-0.6022537</v>
      </c>
      <c r="EJ26" s="33">
        <v>-0.41913020000000001</v>
      </c>
      <c r="EK26" s="33">
        <v>0.17069529999999999</v>
      </c>
      <c r="EL26" s="33">
        <v>0.43246299999999999</v>
      </c>
      <c r="EM26" s="33">
        <v>0.4042887</v>
      </c>
      <c r="EN26" s="33">
        <v>9.0116600000000005E-2</v>
      </c>
      <c r="EO26" s="33">
        <v>3.8395E-3</v>
      </c>
      <c r="EP26" s="33">
        <v>-3.2378799999999999E-2</v>
      </c>
      <c r="EQ26" s="33">
        <v>1.6859900000000001E-2</v>
      </c>
      <c r="ER26" s="33">
        <v>0.13771</v>
      </c>
      <c r="ES26" s="33">
        <v>73.898989999999998</v>
      </c>
      <c r="ET26" s="33">
        <v>73.187690000000003</v>
      </c>
      <c r="EU26" s="33">
        <v>72.548680000000004</v>
      </c>
      <c r="EV26" s="33">
        <v>72.28058</v>
      </c>
      <c r="EW26" s="33">
        <v>72.268600000000006</v>
      </c>
      <c r="EX26" s="33">
        <v>71.984679999999997</v>
      </c>
      <c r="EY26" s="33">
        <v>71.533150000000006</v>
      </c>
      <c r="EZ26" s="33">
        <v>71.427070000000001</v>
      </c>
      <c r="FA26" s="33">
        <v>75.254980000000003</v>
      </c>
      <c r="FB26" s="33">
        <v>80.289180000000002</v>
      </c>
      <c r="FC26" s="33">
        <v>84.845359999999999</v>
      </c>
      <c r="FD26" s="33">
        <v>89.101219999999998</v>
      </c>
      <c r="FE26" s="33">
        <v>92.287610000000001</v>
      </c>
      <c r="FF26" s="33">
        <v>91.374420000000001</v>
      </c>
      <c r="FG26" s="33">
        <v>90.750029999999995</v>
      </c>
      <c r="FH26" s="33">
        <v>88.362629999999996</v>
      </c>
      <c r="FI26" s="33">
        <v>87.865300000000005</v>
      </c>
      <c r="FJ26" s="33">
        <v>87.543319999999994</v>
      </c>
      <c r="FK26" s="33">
        <v>86.128969999999995</v>
      </c>
      <c r="FL26" s="33">
        <v>81.479089999999999</v>
      </c>
      <c r="FM26" s="33">
        <v>78.082070000000002</v>
      </c>
      <c r="FN26" s="33">
        <v>76.45975</v>
      </c>
      <c r="FO26" s="33">
        <v>75.012410000000003</v>
      </c>
      <c r="FP26" s="33">
        <v>73.167400000000001</v>
      </c>
      <c r="FQ26" s="33">
        <v>4.5336860000000003</v>
      </c>
      <c r="FR26" s="33">
        <v>0.31115029999999999</v>
      </c>
      <c r="FS26">
        <v>0</v>
      </c>
    </row>
    <row r="27" spans="1:175" x14ac:dyDescent="0.2">
      <c r="A27" t="s">
        <v>209</v>
      </c>
      <c r="B27" t="s">
        <v>231</v>
      </c>
      <c r="C27">
        <v>42979</v>
      </c>
      <c r="D27">
        <v>452</v>
      </c>
      <c r="E27" s="33">
        <v>15.04711</v>
      </c>
      <c r="F27" s="33">
        <v>14.53579</v>
      </c>
      <c r="G27" s="33">
        <v>14.27167</v>
      </c>
      <c r="H27" s="33">
        <v>14.461930000000001</v>
      </c>
      <c r="I27" s="33">
        <v>15.15433</v>
      </c>
      <c r="J27" s="33">
        <v>16.627829999999999</v>
      </c>
      <c r="K27" s="33">
        <v>18.74689</v>
      </c>
      <c r="L27" s="33">
        <v>21.192399999999999</v>
      </c>
      <c r="M27" s="33">
        <v>25.819680000000002</v>
      </c>
      <c r="N27" s="33">
        <v>29.196619999999999</v>
      </c>
      <c r="O27" s="33">
        <v>31.757930000000002</v>
      </c>
      <c r="P27" s="33">
        <v>33.156860000000002</v>
      </c>
      <c r="Q27" s="33">
        <v>33.471600000000002</v>
      </c>
      <c r="R27" s="33">
        <v>33.949759999999998</v>
      </c>
      <c r="S27" s="33">
        <v>33.633180000000003</v>
      </c>
      <c r="T27" s="33">
        <v>33.300579999999997</v>
      </c>
      <c r="U27" s="33">
        <v>31.046759999999999</v>
      </c>
      <c r="V27" s="33">
        <v>29.31982</v>
      </c>
      <c r="W27" s="33">
        <v>28.206189999999999</v>
      </c>
      <c r="X27" s="33">
        <v>28.52017</v>
      </c>
      <c r="Y27" s="33">
        <v>27.03</v>
      </c>
      <c r="Z27" s="33">
        <v>23.786740000000002</v>
      </c>
      <c r="AA27" s="33">
        <v>20.87501</v>
      </c>
      <c r="AB27" s="33">
        <v>18.365079999999999</v>
      </c>
      <c r="AC27" s="33">
        <v>-0.91193630000000003</v>
      </c>
      <c r="AD27" s="33">
        <v>-0.59235079999999996</v>
      </c>
      <c r="AE27" s="33">
        <v>-0.45324170000000003</v>
      </c>
      <c r="AF27" s="33">
        <v>-0.1686629</v>
      </c>
      <c r="AG27" s="33">
        <v>-0.14534520000000001</v>
      </c>
      <c r="AH27" s="33">
        <v>-0.41216760000000002</v>
      </c>
      <c r="AI27" s="33">
        <v>-0.76194070000000003</v>
      </c>
      <c r="AJ27" s="33">
        <v>-1.2875209999999999</v>
      </c>
      <c r="AK27" s="33">
        <v>-1.521315</v>
      </c>
      <c r="AL27" s="33">
        <v>-1.7658069999999999</v>
      </c>
      <c r="AM27" s="33">
        <v>-1.861246</v>
      </c>
      <c r="AN27" s="33">
        <v>-1.7681549999999999</v>
      </c>
      <c r="AO27" s="33">
        <v>-1.4804580000000001</v>
      </c>
      <c r="AP27" s="33">
        <v>-1.3946879999999999</v>
      </c>
      <c r="AQ27" s="33">
        <v>-1.3166819999999999</v>
      </c>
      <c r="AR27" s="33">
        <v>-0.5558343</v>
      </c>
      <c r="AS27" s="33">
        <v>-0.38309569999999998</v>
      </c>
      <c r="AT27" s="33">
        <v>-0.1646648</v>
      </c>
      <c r="AU27" s="33">
        <v>0.13278180000000001</v>
      </c>
      <c r="AV27" s="33">
        <v>0.19137170000000001</v>
      </c>
      <c r="AW27" s="33">
        <v>-0.33526030000000001</v>
      </c>
      <c r="AX27" s="33">
        <v>-0.63692570000000004</v>
      </c>
      <c r="AY27" s="33">
        <v>-0.50779879999999999</v>
      </c>
      <c r="AZ27" s="33">
        <v>-0.85964220000000002</v>
      </c>
      <c r="BA27" s="33">
        <v>-0.72891119999999998</v>
      </c>
      <c r="BB27" s="33">
        <v>-0.4237455</v>
      </c>
      <c r="BC27" s="33">
        <v>-0.2816285</v>
      </c>
      <c r="BD27" s="33">
        <v>-8.5237000000000004E-3</v>
      </c>
      <c r="BE27" s="33">
        <v>2.5659100000000001E-2</v>
      </c>
      <c r="BF27" s="33">
        <v>-0.2262306</v>
      </c>
      <c r="BG27" s="33">
        <v>-0.51809649999999996</v>
      </c>
      <c r="BH27" s="33">
        <v>-1.0194479999999999</v>
      </c>
      <c r="BI27" s="33">
        <v>-1.1879200000000001</v>
      </c>
      <c r="BJ27" s="33">
        <v>-1.3898600000000001</v>
      </c>
      <c r="BK27" s="33">
        <v>-1.4806699999999999</v>
      </c>
      <c r="BL27" s="33">
        <v>-1.3667180000000001</v>
      </c>
      <c r="BM27" s="33">
        <v>-1.080554</v>
      </c>
      <c r="BN27" s="33">
        <v>-0.9744507</v>
      </c>
      <c r="BO27" s="33">
        <v>-0.86063060000000002</v>
      </c>
      <c r="BP27" s="33">
        <v>-5.4053900000000002E-2</v>
      </c>
      <c r="BQ27" s="33">
        <v>6.5815700000000005E-2</v>
      </c>
      <c r="BR27" s="33">
        <v>0.26399499999999998</v>
      </c>
      <c r="BS27" s="33">
        <v>0.57112640000000003</v>
      </c>
      <c r="BT27" s="33">
        <v>0.64153130000000003</v>
      </c>
      <c r="BU27" s="33">
        <v>7.5004199999999993E-2</v>
      </c>
      <c r="BV27" s="33">
        <v>-0.2437771</v>
      </c>
      <c r="BW27" s="33">
        <v>-0.13730999999999999</v>
      </c>
      <c r="BX27" s="33">
        <v>-0.53788610000000003</v>
      </c>
      <c r="BY27" s="33">
        <v>-0.60214860000000003</v>
      </c>
      <c r="BZ27" s="33">
        <v>-0.30696990000000002</v>
      </c>
      <c r="CA27" s="33">
        <v>-0.16276979999999999</v>
      </c>
      <c r="CB27" s="33">
        <v>0.1023883</v>
      </c>
      <c r="CC27" s="33">
        <v>0.14409620000000001</v>
      </c>
      <c r="CD27" s="33">
        <v>-9.7451200000000002E-2</v>
      </c>
      <c r="CE27" s="33">
        <v>-0.34921079999999999</v>
      </c>
      <c r="CF27" s="33">
        <v>-0.8337812</v>
      </c>
      <c r="CG27" s="33">
        <v>-0.95701190000000003</v>
      </c>
      <c r="CH27" s="33">
        <v>-1.12948</v>
      </c>
      <c r="CI27" s="33">
        <v>-1.217085</v>
      </c>
      <c r="CJ27" s="33">
        <v>-1.0886830000000001</v>
      </c>
      <c r="CK27" s="33">
        <v>-0.80358169999999995</v>
      </c>
      <c r="CL27" s="33">
        <v>-0.68339550000000004</v>
      </c>
      <c r="CM27" s="33">
        <v>-0.54477070000000005</v>
      </c>
      <c r="CN27" s="33">
        <v>0.29347760000000001</v>
      </c>
      <c r="CO27" s="33">
        <v>0.37673030000000002</v>
      </c>
      <c r="CP27" s="33">
        <v>0.56088349999999998</v>
      </c>
      <c r="CQ27" s="33">
        <v>0.87472249999999996</v>
      </c>
      <c r="CR27" s="33">
        <v>0.95331060000000001</v>
      </c>
      <c r="CS27" s="33">
        <v>0.35915209999999997</v>
      </c>
      <c r="CT27" s="33">
        <v>2.85165E-2</v>
      </c>
      <c r="CU27" s="33">
        <v>0.1192894</v>
      </c>
      <c r="CV27" s="33">
        <v>-0.31503880000000001</v>
      </c>
      <c r="CW27" s="33">
        <v>-0.47538599999999998</v>
      </c>
      <c r="CX27" s="33">
        <v>-0.19019440000000001</v>
      </c>
      <c r="CY27" s="33">
        <v>-4.3911100000000002E-2</v>
      </c>
      <c r="CZ27" s="33">
        <v>0.2133003</v>
      </c>
      <c r="DA27" s="33">
        <v>0.26253320000000002</v>
      </c>
      <c r="DB27" s="33">
        <v>3.13282E-2</v>
      </c>
      <c r="DC27" s="33">
        <v>-0.18032509999999999</v>
      </c>
      <c r="DD27" s="33">
        <v>-0.64811459999999999</v>
      </c>
      <c r="DE27" s="33">
        <v>-0.72610370000000002</v>
      </c>
      <c r="DF27" s="33">
        <v>-0.86909999999999998</v>
      </c>
      <c r="DG27" s="33">
        <v>-0.9534996</v>
      </c>
      <c r="DH27" s="33">
        <v>-0.81064840000000005</v>
      </c>
      <c r="DI27" s="33">
        <v>-0.52660969999999996</v>
      </c>
      <c r="DJ27" s="33">
        <v>-0.39234029999999998</v>
      </c>
      <c r="DK27" s="33">
        <v>-0.2289108</v>
      </c>
      <c r="DL27" s="33">
        <v>0.64100919999999995</v>
      </c>
      <c r="DM27" s="33">
        <v>0.6876449</v>
      </c>
      <c r="DN27" s="33">
        <v>0.85777210000000004</v>
      </c>
      <c r="DO27" s="33">
        <v>1.1783189999999999</v>
      </c>
      <c r="DP27" s="33">
        <v>1.26509</v>
      </c>
      <c r="DQ27" s="33">
        <v>0.64330010000000004</v>
      </c>
      <c r="DR27" s="33">
        <v>0.30081000000000002</v>
      </c>
      <c r="DS27" s="33">
        <v>0.37588880000000002</v>
      </c>
      <c r="DT27" s="33">
        <v>-9.2191499999999996E-2</v>
      </c>
      <c r="DU27" s="33">
        <v>-0.29236089999999998</v>
      </c>
      <c r="DV27" s="33">
        <v>-2.1589000000000001E-2</v>
      </c>
      <c r="DW27" s="33">
        <v>0.12770210000000001</v>
      </c>
      <c r="DX27" s="33">
        <v>0.37343959999999998</v>
      </c>
      <c r="DY27" s="33">
        <v>0.43353760000000002</v>
      </c>
      <c r="DZ27" s="33">
        <v>0.21726519999999999</v>
      </c>
      <c r="EA27" s="33">
        <v>6.3519000000000006E-2</v>
      </c>
      <c r="EB27" s="33">
        <v>-0.38004149999999998</v>
      </c>
      <c r="EC27" s="33">
        <v>-0.39270899999999997</v>
      </c>
      <c r="ED27" s="33">
        <v>-0.4931527</v>
      </c>
      <c r="EE27" s="33">
        <v>-0.57292430000000005</v>
      </c>
      <c r="EF27" s="33">
        <v>-0.40921059999999998</v>
      </c>
      <c r="EG27" s="33">
        <v>-0.12670590000000001</v>
      </c>
      <c r="EH27" s="33">
        <v>2.78972E-2</v>
      </c>
      <c r="EI27" s="33">
        <v>0.2271407</v>
      </c>
      <c r="EJ27" s="33">
        <v>1.1427890000000001</v>
      </c>
      <c r="EK27" s="33">
        <v>1.1365559999999999</v>
      </c>
      <c r="EL27" s="33">
        <v>1.286432</v>
      </c>
      <c r="EM27" s="33">
        <v>1.616663</v>
      </c>
      <c r="EN27" s="33">
        <v>1.7152499999999999</v>
      </c>
      <c r="EO27" s="33">
        <v>1.0535650000000001</v>
      </c>
      <c r="EP27" s="33">
        <v>0.69395870000000004</v>
      </c>
      <c r="EQ27" s="33">
        <v>0.74637759999999997</v>
      </c>
      <c r="ER27" s="33">
        <v>0.22956460000000001</v>
      </c>
      <c r="ES27" s="33">
        <v>73.552700000000002</v>
      </c>
      <c r="ET27" s="33">
        <v>74.315529999999995</v>
      </c>
      <c r="EU27" s="33">
        <v>73.022149999999996</v>
      </c>
      <c r="EV27" s="33">
        <v>72.931820000000002</v>
      </c>
      <c r="EW27" s="33">
        <v>72.195800000000006</v>
      </c>
      <c r="EX27" s="33">
        <v>71.863759999999999</v>
      </c>
      <c r="EY27" s="33">
        <v>71.86112</v>
      </c>
      <c r="EZ27" s="33">
        <v>72.083269999999999</v>
      </c>
      <c r="FA27" s="33">
        <v>78.655649999999994</v>
      </c>
      <c r="FB27" s="33">
        <v>86.574749999999995</v>
      </c>
      <c r="FC27" s="33">
        <v>92.572850000000003</v>
      </c>
      <c r="FD27" s="33">
        <v>96.282970000000006</v>
      </c>
      <c r="FE27" s="33">
        <v>97.128680000000003</v>
      </c>
      <c r="FF27" s="33">
        <v>97.198650000000001</v>
      </c>
      <c r="FG27" s="33">
        <v>96.814319999999995</v>
      </c>
      <c r="FH27" s="33">
        <v>95.910420000000002</v>
      </c>
      <c r="FI27" s="33">
        <v>94.854900000000001</v>
      </c>
      <c r="FJ27" s="33">
        <v>92.417479999999998</v>
      </c>
      <c r="FK27" s="33">
        <v>89.627229999999997</v>
      </c>
      <c r="FL27" s="33">
        <v>86.872219999999999</v>
      </c>
      <c r="FM27" s="33">
        <v>83.337969999999999</v>
      </c>
      <c r="FN27" s="33">
        <v>81.390770000000003</v>
      </c>
      <c r="FO27" s="33">
        <v>79.8065</v>
      </c>
      <c r="FP27" s="33">
        <v>78.633340000000004</v>
      </c>
      <c r="FQ27" s="33">
        <v>6.8418760000000001</v>
      </c>
      <c r="FR27" s="33">
        <v>0.4856819</v>
      </c>
      <c r="FS27">
        <v>0</v>
      </c>
    </row>
    <row r="28" spans="1:175" x14ac:dyDescent="0.2">
      <c r="A28" t="s">
        <v>209</v>
      </c>
      <c r="B28" t="s">
        <v>231</v>
      </c>
      <c r="C28">
        <v>42980</v>
      </c>
      <c r="D28">
        <v>452</v>
      </c>
      <c r="E28" s="33">
        <v>16.452580000000001</v>
      </c>
      <c r="F28" s="33">
        <v>15.659090000000001</v>
      </c>
      <c r="G28" s="33">
        <v>15.31456</v>
      </c>
      <c r="H28" s="33">
        <v>15.07865</v>
      </c>
      <c r="I28" s="33">
        <v>15.366339999999999</v>
      </c>
      <c r="J28" s="33">
        <v>16.18486</v>
      </c>
      <c r="K28" s="33">
        <v>17.078939999999999</v>
      </c>
      <c r="L28" s="33">
        <v>18.226009999999999</v>
      </c>
      <c r="M28" s="33">
        <v>21.31475</v>
      </c>
      <c r="N28" s="33">
        <v>24.350860000000001</v>
      </c>
      <c r="O28" s="33">
        <v>26.233519999999999</v>
      </c>
      <c r="P28" s="33">
        <v>27.495799999999999</v>
      </c>
      <c r="Q28" s="33">
        <v>27.23434</v>
      </c>
      <c r="R28" s="33">
        <v>27.67625</v>
      </c>
      <c r="S28" s="33">
        <v>27.303989999999999</v>
      </c>
      <c r="T28" s="33">
        <v>26.399699999999999</v>
      </c>
      <c r="U28" s="33">
        <v>26.19903</v>
      </c>
      <c r="V28" s="33">
        <v>26.904869999999999</v>
      </c>
      <c r="W28" s="33">
        <v>26.215630000000001</v>
      </c>
      <c r="X28" s="33">
        <v>25.957889999999999</v>
      </c>
      <c r="Y28" s="33">
        <v>24.912649999999999</v>
      </c>
      <c r="Z28" s="33">
        <v>22.849440000000001</v>
      </c>
      <c r="AA28" s="33">
        <v>20.43187</v>
      </c>
      <c r="AB28" s="33">
        <v>18.98583</v>
      </c>
      <c r="AC28" s="33">
        <v>-1.027827</v>
      </c>
      <c r="AD28" s="33">
        <v>-0.9740278</v>
      </c>
      <c r="AE28" s="33">
        <v>-0.5309815</v>
      </c>
      <c r="AF28" s="33">
        <v>-0.44033329999999998</v>
      </c>
      <c r="AG28" s="33">
        <v>-0.49518519999999999</v>
      </c>
      <c r="AH28" s="33">
        <v>-0.1254961</v>
      </c>
      <c r="AI28" s="33">
        <v>-0.75258380000000002</v>
      </c>
      <c r="AJ28" s="33">
        <v>-0.92420729999999995</v>
      </c>
      <c r="AK28" s="33">
        <v>-0.77627520000000005</v>
      </c>
      <c r="AL28" s="33">
        <v>-0.1583966</v>
      </c>
      <c r="AM28" s="33">
        <v>-0.39657389999999998</v>
      </c>
      <c r="AN28" s="33">
        <v>-0.42663719999999999</v>
      </c>
      <c r="AO28" s="33">
        <v>-0.97230870000000003</v>
      </c>
      <c r="AP28" s="33">
        <v>-0.87239979999999995</v>
      </c>
      <c r="AQ28" s="33">
        <v>-1.075537</v>
      </c>
      <c r="AR28" s="33">
        <v>-2.0011679999999998</v>
      </c>
      <c r="AS28" s="33">
        <v>-2.420045</v>
      </c>
      <c r="AT28" s="33">
        <v>-1.2563059999999999</v>
      </c>
      <c r="AU28" s="33">
        <v>-1.3145180000000001</v>
      </c>
      <c r="AV28" s="33">
        <v>-1.5464169999999999</v>
      </c>
      <c r="AW28" s="33">
        <v>-1.731846</v>
      </c>
      <c r="AX28" s="33">
        <v>-2.5938089999999998</v>
      </c>
      <c r="AY28" s="33">
        <v>-2.0219040000000001</v>
      </c>
      <c r="AZ28" s="33">
        <v>-1.3081929999999999</v>
      </c>
      <c r="BA28" s="33">
        <v>-0.75421459999999996</v>
      </c>
      <c r="BB28" s="33">
        <v>-0.71209140000000004</v>
      </c>
      <c r="BC28" s="33">
        <v>-0.28836669999999998</v>
      </c>
      <c r="BD28" s="33">
        <v>-0.20255790000000001</v>
      </c>
      <c r="BE28" s="33">
        <v>-0.22815559999999999</v>
      </c>
      <c r="BF28" s="33">
        <v>0.12583469999999999</v>
      </c>
      <c r="BG28" s="33">
        <v>-0.44280900000000001</v>
      </c>
      <c r="BH28" s="33">
        <v>-0.55660019999999999</v>
      </c>
      <c r="BI28" s="33">
        <v>-0.33885579999999998</v>
      </c>
      <c r="BJ28" s="33">
        <v>0.34803099999999998</v>
      </c>
      <c r="BK28" s="33">
        <v>0.1428133</v>
      </c>
      <c r="BL28" s="33">
        <v>0.1284508</v>
      </c>
      <c r="BM28" s="33">
        <v>-0.45379659999999999</v>
      </c>
      <c r="BN28" s="33">
        <v>-0.36853069999999999</v>
      </c>
      <c r="BO28" s="33">
        <v>-0.59446580000000004</v>
      </c>
      <c r="BP28" s="33">
        <v>-1.5316890000000001</v>
      </c>
      <c r="BQ28" s="33">
        <v>-2.0056850000000002</v>
      </c>
      <c r="BR28" s="33">
        <v>-0.84975520000000004</v>
      </c>
      <c r="BS28" s="33">
        <v>-0.89972909999999995</v>
      </c>
      <c r="BT28" s="33">
        <v>-1.140415</v>
      </c>
      <c r="BU28" s="33">
        <v>-1.358614</v>
      </c>
      <c r="BV28" s="33">
        <v>-2.2271139999999998</v>
      </c>
      <c r="BW28" s="33">
        <v>-1.678296</v>
      </c>
      <c r="BX28" s="33">
        <v>-0.97871830000000004</v>
      </c>
      <c r="BY28" s="33">
        <v>-0.56471150000000003</v>
      </c>
      <c r="BZ28" s="33">
        <v>-0.53067509999999996</v>
      </c>
      <c r="CA28" s="33">
        <v>-0.1203325</v>
      </c>
      <c r="CB28" s="33">
        <v>-3.7875399999999997E-2</v>
      </c>
      <c r="CC28" s="33">
        <v>-4.3211600000000003E-2</v>
      </c>
      <c r="CD28" s="33">
        <v>0.29990559999999999</v>
      </c>
      <c r="CE28" s="33">
        <v>-0.22825980000000001</v>
      </c>
      <c r="CF28" s="33">
        <v>-0.30199670000000001</v>
      </c>
      <c r="CG28" s="33">
        <v>-3.5900500000000002E-2</v>
      </c>
      <c r="CH28" s="33">
        <v>0.69878130000000005</v>
      </c>
      <c r="CI28" s="33">
        <v>0.5163913</v>
      </c>
      <c r="CJ28" s="33">
        <v>0.51290309999999995</v>
      </c>
      <c r="CK28" s="33">
        <v>-9.4676700000000003E-2</v>
      </c>
      <c r="CL28" s="33">
        <v>-1.9552400000000001E-2</v>
      </c>
      <c r="CM28" s="33">
        <v>-0.2612776</v>
      </c>
      <c r="CN28" s="33">
        <v>-1.206529</v>
      </c>
      <c r="CO28" s="33">
        <v>-1.718701</v>
      </c>
      <c r="CP28" s="33">
        <v>-0.56817960000000001</v>
      </c>
      <c r="CQ28" s="33">
        <v>-0.61244790000000005</v>
      </c>
      <c r="CR28" s="33">
        <v>-0.85921979999999998</v>
      </c>
      <c r="CS28" s="33">
        <v>-1.100115</v>
      </c>
      <c r="CT28" s="33">
        <v>-1.973142</v>
      </c>
      <c r="CU28" s="33">
        <v>-1.4403140000000001</v>
      </c>
      <c r="CV28" s="33">
        <v>-0.75052490000000005</v>
      </c>
      <c r="CW28" s="33">
        <v>-0.3752084</v>
      </c>
      <c r="CX28" s="33">
        <v>-0.34925879999999998</v>
      </c>
      <c r="CY28" s="33">
        <v>4.77017E-2</v>
      </c>
      <c r="CZ28" s="33">
        <v>0.12680710000000001</v>
      </c>
      <c r="DA28" s="33">
        <v>0.14173230000000001</v>
      </c>
      <c r="DB28" s="33">
        <v>0.47397650000000002</v>
      </c>
      <c r="DC28" s="33">
        <v>-1.3710699999999999E-2</v>
      </c>
      <c r="DD28" s="33">
        <v>-4.7393200000000003E-2</v>
      </c>
      <c r="DE28" s="33">
        <v>0.26705479999999998</v>
      </c>
      <c r="DF28" s="33">
        <v>1.0495319999999999</v>
      </c>
      <c r="DG28" s="33">
        <v>0.88996920000000002</v>
      </c>
      <c r="DH28" s="33">
        <v>0.89735540000000003</v>
      </c>
      <c r="DI28" s="33">
        <v>0.26444319999999999</v>
      </c>
      <c r="DJ28" s="33">
        <v>0.32942579999999999</v>
      </c>
      <c r="DK28" s="33">
        <v>7.1910600000000005E-2</v>
      </c>
      <c r="DL28" s="33">
        <v>-0.88136939999999997</v>
      </c>
      <c r="DM28" s="33">
        <v>-1.4317169999999999</v>
      </c>
      <c r="DN28" s="33">
        <v>-0.28660400000000003</v>
      </c>
      <c r="DO28" s="33">
        <v>-0.32516669999999998</v>
      </c>
      <c r="DP28" s="33">
        <v>-0.57802430000000005</v>
      </c>
      <c r="DQ28" s="33">
        <v>-0.84161560000000002</v>
      </c>
      <c r="DR28" s="33">
        <v>-1.7191700000000001</v>
      </c>
      <c r="DS28" s="33">
        <v>-1.202332</v>
      </c>
      <c r="DT28" s="33">
        <v>-0.52233149999999995</v>
      </c>
      <c r="DU28" s="33">
        <v>-0.10159609999999999</v>
      </c>
      <c r="DV28" s="33">
        <v>-8.7322499999999997E-2</v>
      </c>
      <c r="DW28" s="33">
        <v>0.29031649999999998</v>
      </c>
      <c r="DX28" s="33">
        <v>0.36458249999999998</v>
      </c>
      <c r="DY28" s="33">
        <v>0.40876200000000001</v>
      </c>
      <c r="DZ28" s="33">
        <v>0.72530729999999999</v>
      </c>
      <c r="EA28" s="33">
        <v>0.2960642</v>
      </c>
      <c r="EB28" s="33">
        <v>0.3202139</v>
      </c>
      <c r="EC28" s="33">
        <v>0.70447420000000005</v>
      </c>
      <c r="ED28" s="33">
        <v>1.5559590000000001</v>
      </c>
      <c r="EE28" s="33">
        <v>1.4293560000000001</v>
      </c>
      <c r="EF28" s="33">
        <v>1.4524429999999999</v>
      </c>
      <c r="EG28" s="33">
        <v>0.78295530000000002</v>
      </c>
      <c r="EH28" s="33">
        <v>0.83329500000000001</v>
      </c>
      <c r="EI28" s="33">
        <v>0.55298150000000001</v>
      </c>
      <c r="EJ28" s="33">
        <v>-0.41189039999999999</v>
      </c>
      <c r="EK28" s="33">
        <v>-1.0173570000000001</v>
      </c>
      <c r="EL28" s="33">
        <v>0.11994639999999999</v>
      </c>
      <c r="EM28" s="33">
        <v>8.9621800000000001E-2</v>
      </c>
      <c r="EN28" s="33">
        <v>-0.1720228</v>
      </c>
      <c r="EO28" s="33">
        <v>-0.46838370000000001</v>
      </c>
      <c r="EP28" s="33">
        <v>-1.3524750000000001</v>
      </c>
      <c r="EQ28" s="33">
        <v>-0.85872409999999999</v>
      </c>
      <c r="ER28" s="33">
        <v>-0.19285640000000001</v>
      </c>
      <c r="ES28" s="33">
        <v>77.76352</v>
      </c>
      <c r="ET28" s="33">
        <v>76.496930000000006</v>
      </c>
      <c r="EU28" s="33">
        <v>75.062939999999998</v>
      </c>
      <c r="EV28" s="33">
        <v>74.97354</v>
      </c>
      <c r="EW28" s="33">
        <v>74.366969999999995</v>
      </c>
      <c r="EX28" s="33">
        <v>73.568730000000002</v>
      </c>
      <c r="EY28" s="33">
        <v>73.423720000000003</v>
      </c>
      <c r="EZ28" s="33">
        <v>73.862549999999999</v>
      </c>
      <c r="FA28" s="33">
        <v>76.254530000000003</v>
      </c>
      <c r="FB28" s="33">
        <v>81.108620000000002</v>
      </c>
      <c r="FC28" s="33">
        <v>86.691609999999997</v>
      </c>
      <c r="FD28" s="33">
        <v>90.906490000000005</v>
      </c>
      <c r="FE28" s="33">
        <v>95.000979999999998</v>
      </c>
      <c r="FF28" s="33">
        <v>97.452380000000005</v>
      </c>
      <c r="FG28" s="33">
        <v>96.844819999999999</v>
      </c>
      <c r="FH28" s="33">
        <v>95.224119999999999</v>
      </c>
      <c r="FI28" s="33">
        <v>94.562640000000002</v>
      </c>
      <c r="FJ28" s="33">
        <v>94.897540000000006</v>
      </c>
      <c r="FK28" s="33">
        <v>93.339920000000006</v>
      </c>
      <c r="FL28" s="33">
        <v>90.755250000000004</v>
      </c>
      <c r="FM28" s="33">
        <v>87.598529999999997</v>
      </c>
      <c r="FN28" s="33">
        <v>87.284099999999995</v>
      </c>
      <c r="FO28" s="33">
        <v>88.064880000000002</v>
      </c>
      <c r="FP28" s="33">
        <v>87.237160000000003</v>
      </c>
      <c r="FQ28" s="33">
        <v>7.8115600000000001</v>
      </c>
      <c r="FR28" s="33">
        <v>0.51967200000000002</v>
      </c>
      <c r="FS28">
        <v>0</v>
      </c>
    </row>
    <row r="29" spans="1:175" x14ac:dyDescent="0.2">
      <c r="A29" t="s">
        <v>209</v>
      </c>
      <c r="B29" t="s">
        <v>231</v>
      </c>
      <c r="C29" t="s">
        <v>235</v>
      </c>
      <c r="D29">
        <v>452</v>
      </c>
      <c r="E29" s="33">
        <v>14.98156</v>
      </c>
      <c r="F29" s="33">
        <v>14.47972</v>
      </c>
      <c r="G29" s="33">
        <v>14.2867</v>
      </c>
      <c r="H29" s="33">
        <v>14.34029</v>
      </c>
      <c r="I29" s="33">
        <v>15.093030000000001</v>
      </c>
      <c r="J29" s="33">
        <v>16.693739999999998</v>
      </c>
      <c r="K29" s="33">
        <v>19.02797</v>
      </c>
      <c r="L29" s="33">
        <v>21.3994</v>
      </c>
      <c r="M29" s="33">
        <v>25.694220000000001</v>
      </c>
      <c r="N29" s="33">
        <v>28.69088</v>
      </c>
      <c r="O29" s="33">
        <v>31.049669999999999</v>
      </c>
      <c r="P29" s="33">
        <v>32.707680000000003</v>
      </c>
      <c r="Q29" s="33">
        <v>33.140479999999997</v>
      </c>
      <c r="R29" s="33">
        <v>33.473210000000002</v>
      </c>
      <c r="S29" s="33">
        <v>32.880710000000001</v>
      </c>
      <c r="T29" s="33">
        <v>32.261389999999999</v>
      </c>
      <c r="U29" s="33">
        <v>30.109680000000001</v>
      </c>
      <c r="V29" s="33">
        <v>28.694849999999999</v>
      </c>
      <c r="W29" s="33">
        <v>27.483969999999999</v>
      </c>
      <c r="X29" s="33">
        <v>27.47251</v>
      </c>
      <c r="Y29" s="33">
        <v>26.07837</v>
      </c>
      <c r="Z29" s="33">
        <v>22.751180000000002</v>
      </c>
      <c r="AA29" s="33">
        <v>19.713380000000001</v>
      </c>
      <c r="AB29" s="33">
        <v>17.60183</v>
      </c>
      <c r="AC29" s="33">
        <v>-1.0177480000000001</v>
      </c>
      <c r="AD29" s="33">
        <v>-0.77283679999999999</v>
      </c>
      <c r="AE29" s="33">
        <v>-0.51373369999999996</v>
      </c>
      <c r="AF29" s="33">
        <v>-0.35231380000000001</v>
      </c>
      <c r="AG29" s="33">
        <v>-0.2972185</v>
      </c>
      <c r="AH29" s="33">
        <v>-0.44089250000000002</v>
      </c>
      <c r="AI29" s="33">
        <v>-0.72295399999999999</v>
      </c>
      <c r="AJ29" s="33">
        <v>-0.93672979999999995</v>
      </c>
      <c r="AK29" s="33">
        <v>-0.93297549999999996</v>
      </c>
      <c r="AL29" s="33">
        <v>-1.271512</v>
      </c>
      <c r="AM29" s="33">
        <v>-1.25247</v>
      </c>
      <c r="AN29" s="33">
        <v>-1.1331009999999999</v>
      </c>
      <c r="AO29" s="33">
        <v>-1.0236970000000001</v>
      </c>
      <c r="AP29" s="33">
        <v>-1.1413249999999999</v>
      </c>
      <c r="AQ29" s="33">
        <v>-1.365094</v>
      </c>
      <c r="AR29" s="33">
        <v>-0.89593120000000004</v>
      </c>
      <c r="AS29" s="33">
        <v>-0.47157329999999997</v>
      </c>
      <c r="AT29" s="33">
        <v>-0.26154460000000002</v>
      </c>
      <c r="AU29" s="33">
        <v>-0.14430899999999999</v>
      </c>
      <c r="AV29" s="33">
        <v>-0.25173390000000001</v>
      </c>
      <c r="AW29" s="33">
        <v>-0.5021333</v>
      </c>
      <c r="AX29" s="33">
        <v>-0.56385030000000003</v>
      </c>
      <c r="AY29" s="33">
        <v>-0.43386609999999998</v>
      </c>
      <c r="AZ29" s="33">
        <v>-0.54005460000000005</v>
      </c>
      <c r="BA29" s="33">
        <v>-0.84343199999999996</v>
      </c>
      <c r="BB29" s="33">
        <v>-0.62195389999999995</v>
      </c>
      <c r="BC29" s="33">
        <v>-0.37819979999999997</v>
      </c>
      <c r="BD29" s="33">
        <v>-0.2206186</v>
      </c>
      <c r="BE29" s="33">
        <v>-0.16419300000000001</v>
      </c>
      <c r="BF29" s="33">
        <v>-0.2915991</v>
      </c>
      <c r="BG29" s="33">
        <v>-0.51180239999999999</v>
      </c>
      <c r="BH29" s="33">
        <v>-0.73001559999999999</v>
      </c>
      <c r="BI29" s="33">
        <v>-0.68801970000000001</v>
      </c>
      <c r="BJ29" s="33">
        <v>-0.9974404</v>
      </c>
      <c r="BK29" s="33">
        <v>-0.97026659999999998</v>
      </c>
      <c r="BL29" s="33">
        <v>-0.83367389999999997</v>
      </c>
      <c r="BM29" s="33">
        <v>-0.7216321</v>
      </c>
      <c r="BN29" s="33">
        <v>-0.83160849999999997</v>
      </c>
      <c r="BO29" s="33">
        <v>-1.052657</v>
      </c>
      <c r="BP29" s="33">
        <v>-0.55653569999999997</v>
      </c>
      <c r="BQ29" s="33">
        <v>-0.18275749999999999</v>
      </c>
      <c r="BR29" s="33">
        <v>3.3878400000000003E-2</v>
      </c>
      <c r="BS29" s="33">
        <v>0.1603183</v>
      </c>
      <c r="BT29" s="33">
        <v>5.1075099999999998E-2</v>
      </c>
      <c r="BU29" s="33">
        <v>-0.2370814</v>
      </c>
      <c r="BV29" s="33">
        <v>-0.33443260000000002</v>
      </c>
      <c r="BW29" s="33">
        <v>-0.2227037</v>
      </c>
      <c r="BX29" s="33">
        <v>-0.35255189999999997</v>
      </c>
      <c r="BY29" s="33">
        <v>-0.72270140000000005</v>
      </c>
      <c r="BZ29" s="33">
        <v>-0.51745289999999999</v>
      </c>
      <c r="CA29" s="33">
        <v>-0.28432940000000001</v>
      </c>
      <c r="CB29" s="33">
        <v>-0.12940689999999999</v>
      </c>
      <c r="CC29" s="33">
        <v>-7.2059999999999999E-2</v>
      </c>
      <c r="CD29" s="33">
        <v>-0.18819900000000001</v>
      </c>
      <c r="CE29" s="33">
        <v>-0.36555949999999998</v>
      </c>
      <c r="CF29" s="33">
        <v>-0.58684590000000003</v>
      </c>
      <c r="CG29" s="33">
        <v>-0.51836400000000005</v>
      </c>
      <c r="CH29" s="33">
        <v>-0.80761910000000003</v>
      </c>
      <c r="CI29" s="33">
        <v>-0.77481330000000004</v>
      </c>
      <c r="CJ29" s="33">
        <v>-0.6262913</v>
      </c>
      <c r="CK29" s="33">
        <v>-0.51242270000000001</v>
      </c>
      <c r="CL29" s="33">
        <v>-0.61709979999999998</v>
      </c>
      <c r="CM29" s="33">
        <v>-0.8362638</v>
      </c>
      <c r="CN29" s="33">
        <v>-0.32147140000000002</v>
      </c>
      <c r="CO29" s="33">
        <v>1.7275499999999999E-2</v>
      </c>
      <c r="CP29" s="33">
        <v>0.23848759999999999</v>
      </c>
      <c r="CQ29" s="33">
        <v>0.37130229999999997</v>
      </c>
      <c r="CR29" s="33">
        <v>0.26079970000000002</v>
      </c>
      <c r="CS29" s="33">
        <v>-5.3507199999999998E-2</v>
      </c>
      <c r="CT29" s="33">
        <v>-0.17553859999999999</v>
      </c>
      <c r="CU29" s="33">
        <v>-7.6453099999999996E-2</v>
      </c>
      <c r="CV29" s="33">
        <v>-0.2226882</v>
      </c>
      <c r="CW29" s="33">
        <v>-0.60197089999999998</v>
      </c>
      <c r="CX29" s="33">
        <v>-0.41295189999999998</v>
      </c>
      <c r="CY29" s="33">
        <v>-0.19045899999999999</v>
      </c>
      <c r="CZ29" s="33">
        <v>-3.8195199999999999E-2</v>
      </c>
      <c r="DA29" s="33">
        <v>2.00731E-2</v>
      </c>
      <c r="DB29" s="33">
        <v>-8.4798899999999997E-2</v>
      </c>
      <c r="DC29" s="33">
        <v>-0.2193166</v>
      </c>
      <c r="DD29" s="33">
        <v>-0.44367620000000002</v>
      </c>
      <c r="DE29" s="33">
        <v>-0.34870830000000003</v>
      </c>
      <c r="DF29" s="33">
        <v>-0.61779779999999995</v>
      </c>
      <c r="DG29" s="33">
        <v>-0.57935999999999999</v>
      </c>
      <c r="DH29" s="33">
        <v>-0.41890870000000002</v>
      </c>
      <c r="DI29" s="33">
        <v>-0.30321330000000002</v>
      </c>
      <c r="DJ29" s="33">
        <v>-0.40259099999999998</v>
      </c>
      <c r="DK29" s="33">
        <v>-0.61987099999999995</v>
      </c>
      <c r="DL29" s="33">
        <v>-8.6407100000000001E-2</v>
      </c>
      <c r="DM29" s="33">
        <v>0.21730849999999999</v>
      </c>
      <c r="DN29" s="33">
        <v>0.44309670000000001</v>
      </c>
      <c r="DO29" s="33">
        <v>0.58228630000000003</v>
      </c>
      <c r="DP29" s="33">
        <v>0.47052430000000001</v>
      </c>
      <c r="DQ29" s="33">
        <v>0.13006690000000001</v>
      </c>
      <c r="DR29" s="33">
        <v>-1.6644599999999999E-2</v>
      </c>
      <c r="DS29" s="33">
        <v>6.9797399999999996E-2</v>
      </c>
      <c r="DT29" s="33">
        <v>-9.2824400000000001E-2</v>
      </c>
      <c r="DU29" s="33">
        <v>-0.42765500000000001</v>
      </c>
      <c r="DV29" s="33">
        <v>-0.262069</v>
      </c>
      <c r="DW29" s="33">
        <v>-5.4925000000000002E-2</v>
      </c>
      <c r="DX29" s="33">
        <v>9.35E-2</v>
      </c>
      <c r="DY29" s="33">
        <v>0.1530986</v>
      </c>
      <c r="DZ29" s="33">
        <v>6.4494499999999996E-2</v>
      </c>
      <c r="EA29" s="33">
        <v>-8.1650999999999998E-3</v>
      </c>
      <c r="EB29" s="33">
        <v>-0.2369619</v>
      </c>
      <c r="EC29" s="33">
        <v>-0.1037525</v>
      </c>
      <c r="ED29" s="33">
        <v>-0.34372599999999998</v>
      </c>
      <c r="EE29" s="33">
        <v>-0.29715649999999999</v>
      </c>
      <c r="EF29" s="33">
        <v>-0.11948110000000001</v>
      </c>
      <c r="EG29" s="33">
        <v>-1.1482E-3</v>
      </c>
      <c r="EH29" s="33">
        <v>-9.2874399999999996E-2</v>
      </c>
      <c r="EI29" s="33">
        <v>-0.30743409999999999</v>
      </c>
      <c r="EJ29" s="33">
        <v>0.2529884</v>
      </c>
      <c r="EK29" s="33">
        <v>0.50612429999999997</v>
      </c>
      <c r="EL29" s="33">
        <v>0.7385197</v>
      </c>
      <c r="EM29" s="33">
        <v>0.88691370000000003</v>
      </c>
      <c r="EN29" s="33">
        <v>0.7733333</v>
      </c>
      <c r="EO29" s="33">
        <v>0.39511879999999999</v>
      </c>
      <c r="EP29" s="33">
        <v>0.21277309999999999</v>
      </c>
      <c r="EQ29" s="33">
        <v>0.28095979999999998</v>
      </c>
      <c r="ER29" s="33">
        <v>9.4678300000000007E-2</v>
      </c>
      <c r="ES29" s="33">
        <v>73.72645</v>
      </c>
      <c r="ET29" s="33">
        <v>73.745800000000003</v>
      </c>
      <c r="EU29" s="33">
        <v>72.783199999999994</v>
      </c>
      <c r="EV29" s="33">
        <v>72.603719999999996</v>
      </c>
      <c r="EW29" s="33">
        <v>72.232569999999996</v>
      </c>
      <c r="EX29" s="33">
        <v>71.924790000000002</v>
      </c>
      <c r="EY29" s="33">
        <v>71.69462</v>
      </c>
      <c r="EZ29" s="33">
        <v>71.755759999999995</v>
      </c>
      <c r="FA29" s="33">
        <v>76.991910000000004</v>
      </c>
      <c r="FB29" s="33">
        <v>83.520129999999995</v>
      </c>
      <c r="FC29" s="33">
        <v>88.848789999999994</v>
      </c>
      <c r="FD29" s="33">
        <v>92.790300000000002</v>
      </c>
      <c r="FE29" s="33">
        <v>94.75291</v>
      </c>
      <c r="FF29" s="33">
        <v>94.332909999999998</v>
      </c>
      <c r="FG29" s="33">
        <v>93.823629999999994</v>
      </c>
      <c r="FH29" s="33">
        <v>92.185659999999999</v>
      </c>
      <c r="FI29" s="33">
        <v>91.427180000000007</v>
      </c>
      <c r="FJ29" s="33">
        <v>90.006309999999999</v>
      </c>
      <c r="FK29" s="33">
        <v>87.892210000000006</v>
      </c>
      <c r="FL29" s="33">
        <v>84.210859999999997</v>
      </c>
      <c r="FM29" s="33">
        <v>80.764219999999995</v>
      </c>
      <c r="FN29" s="33">
        <v>79.014679999999998</v>
      </c>
      <c r="FO29" s="33">
        <v>77.526449999999997</v>
      </c>
      <c r="FP29" s="33">
        <v>76.031549999999996</v>
      </c>
      <c r="FQ29" s="33">
        <v>4.7070920000000003</v>
      </c>
      <c r="FR29" s="33">
        <v>0.33436650000000001</v>
      </c>
      <c r="FS29">
        <v>0</v>
      </c>
    </row>
    <row r="30" spans="1:175" x14ac:dyDescent="0.2">
      <c r="A30" t="s">
        <v>209</v>
      </c>
      <c r="B30" t="s">
        <v>214</v>
      </c>
      <c r="C30">
        <v>42978</v>
      </c>
      <c r="D30">
        <v>277</v>
      </c>
      <c r="E30" s="33">
        <v>16.86619</v>
      </c>
      <c r="F30" s="33">
        <v>16.694590000000002</v>
      </c>
      <c r="G30" s="33">
        <v>16.681999999999999</v>
      </c>
      <c r="H30" s="33">
        <v>17.651820000000001</v>
      </c>
      <c r="I30" s="33">
        <v>18.404859999999999</v>
      </c>
      <c r="J30" s="33">
        <v>20.360199999999999</v>
      </c>
      <c r="K30" s="33">
        <v>24.46453</v>
      </c>
      <c r="L30" s="33">
        <v>26.745290000000001</v>
      </c>
      <c r="M30" s="33">
        <v>29.477550000000001</v>
      </c>
      <c r="N30" s="33">
        <v>30.458629999999999</v>
      </c>
      <c r="O30" s="33">
        <v>32.10933</v>
      </c>
      <c r="P30" s="33">
        <v>32.927039999999998</v>
      </c>
      <c r="Q30" s="33">
        <v>32.93197</v>
      </c>
      <c r="R30" s="33">
        <v>32.938189999999999</v>
      </c>
      <c r="S30" s="33">
        <v>31.396570000000001</v>
      </c>
      <c r="T30" s="33">
        <v>30.55959</v>
      </c>
      <c r="U30" s="33">
        <v>29.01369</v>
      </c>
      <c r="V30" s="33">
        <v>26.623200000000001</v>
      </c>
      <c r="W30" s="33">
        <v>23.695889999999999</v>
      </c>
      <c r="X30" s="33">
        <v>22.466909999999999</v>
      </c>
      <c r="Y30" s="33">
        <v>20.808009999999999</v>
      </c>
      <c r="Z30" s="33">
        <v>19.383600000000001</v>
      </c>
      <c r="AA30" s="33">
        <v>18.258590000000002</v>
      </c>
      <c r="AB30" s="33">
        <v>17.276160000000001</v>
      </c>
      <c r="AC30" s="33">
        <v>1.721E-2</v>
      </c>
      <c r="AD30" s="33">
        <v>0.39048470000000002</v>
      </c>
      <c r="AE30" s="33">
        <v>0.4935869</v>
      </c>
      <c r="AF30" s="33">
        <v>0.6890425</v>
      </c>
      <c r="AG30" s="33">
        <v>0.68233140000000003</v>
      </c>
      <c r="AH30" s="33">
        <v>0.75505169999999999</v>
      </c>
      <c r="AI30" s="33">
        <v>0.58573070000000005</v>
      </c>
      <c r="AJ30" s="33">
        <v>-0.79100060000000005</v>
      </c>
      <c r="AK30" s="33">
        <v>-0.3572555</v>
      </c>
      <c r="AL30" s="33">
        <v>-1.195872</v>
      </c>
      <c r="AM30" s="33">
        <v>-1.632425</v>
      </c>
      <c r="AN30" s="33">
        <v>-2.4808409999999999</v>
      </c>
      <c r="AO30" s="33">
        <v>-3.3770120000000001</v>
      </c>
      <c r="AP30" s="33">
        <v>-3.5521769999999999</v>
      </c>
      <c r="AQ30" s="33">
        <v>-3.9978419999999999</v>
      </c>
      <c r="AR30" s="33">
        <v>-3.4477769999999999</v>
      </c>
      <c r="AS30" s="33">
        <v>-2.2432479999999999</v>
      </c>
      <c r="AT30" s="33">
        <v>-0.90623030000000004</v>
      </c>
      <c r="AU30" s="33">
        <v>-7.4796399999999999E-2</v>
      </c>
      <c r="AV30" s="33">
        <v>0.51106490000000004</v>
      </c>
      <c r="AW30" s="33">
        <v>0.47020220000000001</v>
      </c>
      <c r="AX30" s="33">
        <v>0.39255440000000003</v>
      </c>
      <c r="AY30" s="33">
        <v>-0.1093315</v>
      </c>
      <c r="AZ30" s="33">
        <v>0.19203139999999999</v>
      </c>
      <c r="BA30" s="33">
        <v>0.51472249999999997</v>
      </c>
      <c r="BB30" s="33">
        <v>0.91286500000000004</v>
      </c>
      <c r="BC30" s="33">
        <v>1.0370969999999999</v>
      </c>
      <c r="BD30" s="33">
        <v>1.20747</v>
      </c>
      <c r="BE30" s="33">
        <v>1.182604</v>
      </c>
      <c r="BF30" s="33">
        <v>1.2633380000000001</v>
      </c>
      <c r="BG30" s="33">
        <v>1.107591</v>
      </c>
      <c r="BH30" s="33">
        <v>-0.1875571</v>
      </c>
      <c r="BI30" s="33">
        <v>0.23108580000000001</v>
      </c>
      <c r="BJ30" s="33">
        <v>-0.60901910000000004</v>
      </c>
      <c r="BK30" s="33">
        <v>-1.069526</v>
      </c>
      <c r="BL30" s="33">
        <v>-1.8824890000000001</v>
      </c>
      <c r="BM30" s="33">
        <v>-2.675189</v>
      </c>
      <c r="BN30" s="33">
        <v>-2.832373</v>
      </c>
      <c r="BO30" s="33">
        <v>-3.2775379999999998</v>
      </c>
      <c r="BP30" s="33">
        <v>-2.7122730000000002</v>
      </c>
      <c r="BQ30" s="33">
        <v>-1.4876480000000001</v>
      </c>
      <c r="BR30" s="33">
        <v>-0.31555169999999999</v>
      </c>
      <c r="BS30" s="33">
        <v>0.52330909999999997</v>
      </c>
      <c r="BT30" s="33">
        <v>1.0696950000000001</v>
      </c>
      <c r="BU30" s="33">
        <v>0.99324570000000001</v>
      </c>
      <c r="BV30" s="33">
        <v>0.8641974</v>
      </c>
      <c r="BW30" s="33">
        <v>0.3538538</v>
      </c>
      <c r="BX30" s="33">
        <v>0.62895219999999996</v>
      </c>
      <c r="BY30" s="33">
        <v>0.85929809999999995</v>
      </c>
      <c r="BZ30" s="33">
        <v>1.274664</v>
      </c>
      <c r="CA30" s="33">
        <v>1.41353</v>
      </c>
      <c r="CB30" s="33">
        <v>1.566532</v>
      </c>
      <c r="CC30" s="33">
        <v>1.529091</v>
      </c>
      <c r="CD30" s="33">
        <v>1.6153759999999999</v>
      </c>
      <c r="CE30" s="33">
        <v>1.4690300000000001</v>
      </c>
      <c r="CF30" s="33">
        <v>0.23038600000000001</v>
      </c>
      <c r="CG30" s="33">
        <v>0.63856919999999995</v>
      </c>
      <c r="CH30" s="33">
        <v>-0.20256660000000001</v>
      </c>
      <c r="CI30" s="33">
        <v>-0.67966479999999996</v>
      </c>
      <c r="CJ30" s="33">
        <v>-1.468073</v>
      </c>
      <c r="CK30" s="33">
        <v>-2.1891080000000001</v>
      </c>
      <c r="CL30" s="33">
        <v>-2.3338390000000002</v>
      </c>
      <c r="CM30" s="33">
        <v>-2.7786580000000001</v>
      </c>
      <c r="CN30" s="33">
        <v>-2.2028650000000001</v>
      </c>
      <c r="CO30" s="33">
        <v>-0.9643216</v>
      </c>
      <c r="CP30" s="33">
        <v>9.3550499999999995E-2</v>
      </c>
      <c r="CQ30" s="33">
        <v>0.93755509999999997</v>
      </c>
      <c r="CR30" s="33">
        <v>1.4565999999999999</v>
      </c>
      <c r="CS30" s="33">
        <v>1.355504</v>
      </c>
      <c r="CT30" s="33">
        <v>1.1908559999999999</v>
      </c>
      <c r="CU30" s="33">
        <v>0.67465450000000005</v>
      </c>
      <c r="CV30" s="33">
        <v>0.93156220000000001</v>
      </c>
      <c r="CW30" s="33">
        <v>1.2038740000000001</v>
      </c>
      <c r="CX30" s="33">
        <v>1.636463</v>
      </c>
      <c r="CY30" s="33">
        <v>1.789963</v>
      </c>
      <c r="CZ30" s="33">
        <v>1.925594</v>
      </c>
      <c r="DA30" s="33">
        <v>1.875578</v>
      </c>
      <c r="DB30" s="33">
        <v>1.967414</v>
      </c>
      <c r="DC30" s="33">
        <v>1.8304689999999999</v>
      </c>
      <c r="DD30" s="33">
        <v>0.64832909999999999</v>
      </c>
      <c r="DE30" s="33">
        <v>1.0460529999999999</v>
      </c>
      <c r="DF30" s="33">
        <v>0.20388590000000001</v>
      </c>
      <c r="DG30" s="33">
        <v>-0.28980319999999998</v>
      </c>
      <c r="DH30" s="33">
        <v>-1.0536570000000001</v>
      </c>
      <c r="DI30" s="33">
        <v>-1.7030270000000001</v>
      </c>
      <c r="DJ30" s="33">
        <v>-1.835305</v>
      </c>
      <c r="DK30" s="33">
        <v>-2.2797779999999999</v>
      </c>
      <c r="DL30" s="33">
        <v>-1.693457</v>
      </c>
      <c r="DM30" s="33">
        <v>-0.44099529999999998</v>
      </c>
      <c r="DN30" s="33">
        <v>0.50265269999999995</v>
      </c>
      <c r="DO30" s="33">
        <v>1.351801</v>
      </c>
      <c r="DP30" s="33">
        <v>1.8435049999999999</v>
      </c>
      <c r="DQ30" s="33">
        <v>1.717762</v>
      </c>
      <c r="DR30" s="33">
        <v>1.517514</v>
      </c>
      <c r="DS30" s="33">
        <v>0.99545519999999998</v>
      </c>
      <c r="DT30" s="33">
        <v>1.234172</v>
      </c>
      <c r="DU30" s="33">
        <v>1.7013860000000001</v>
      </c>
      <c r="DV30" s="33">
        <v>2.1588440000000002</v>
      </c>
      <c r="DW30" s="33">
        <v>2.3334730000000001</v>
      </c>
      <c r="DX30" s="33">
        <v>2.4440210000000002</v>
      </c>
      <c r="DY30" s="33">
        <v>2.3758509999999999</v>
      </c>
      <c r="DZ30" s="33">
        <v>2.4756999999999998</v>
      </c>
      <c r="EA30" s="33">
        <v>2.3523290000000001</v>
      </c>
      <c r="EB30" s="33">
        <v>1.251773</v>
      </c>
      <c r="EC30" s="33">
        <v>1.6343939999999999</v>
      </c>
      <c r="ED30" s="33">
        <v>0.79073879999999996</v>
      </c>
      <c r="EE30" s="33">
        <v>0.27309499999999998</v>
      </c>
      <c r="EF30" s="33">
        <v>-0.45530510000000002</v>
      </c>
      <c r="EG30" s="33">
        <v>-1.0012030000000001</v>
      </c>
      <c r="EH30" s="33">
        <v>-1.1155010000000001</v>
      </c>
      <c r="EI30" s="33">
        <v>-1.559474</v>
      </c>
      <c r="EJ30" s="33">
        <v>-0.95795319999999995</v>
      </c>
      <c r="EK30" s="33">
        <v>0.31460480000000002</v>
      </c>
      <c r="EL30" s="33">
        <v>1.0933310000000001</v>
      </c>
      <c r="EM30" s="33">
        <v>1.9499059999999999</v>
      </c>
      <c r="EN30" s="33">
        <v>2.4021349999999999</v>
      </c>
      <c r="EO30" s="33">
        <v>2.2408060000000001</v>
      </c>
      <c r="EP30" s="33">
        <v>1.989158</v>
      </c>
      <c r="EQ30" s="33">
        <v>1.4586399999999999</v>
      </c>
      <c r="ER30" s="33">
        <v>1.6710929999999999</v>
      </c>
      <c r="ES30" s="33">
        <v>73.573639999999997</v>
      </c>
      <c r="ET30" s="33">
        <v>72.81711</v>
      </c>
      <c r="EU30" s="33">
        <v>72.338939999999994</v>
      </c>
      <c r="EV30" s="33">
        <v>71.901359999999997</v>
      </c>
      <c r="EW30" s="33">
        <v>72.092320000000001</v>
      </c>
      <c r="EX30" s="33">
        <v>72.043769999999995</v>
      </c>
      <c r="EY30" s="33">
        <v>71.771770000000004</v>
      </c>
      <c r="EZ30" s="33">
        <v>71.596069999999997</v>
      </c>
      <c r="FA30" s="33">
        <v>75.099350000000001</v>
      </c>
      <c r="FB30" s="33">
        <v>79.837230000000005</v>
      </c>
      <c r="FC30" s="33">
        <v>84.103059999999999</v>
      </c>
      <c r="FD30" s="33">
        <v>87.90652</v>
      </c>
      <c r="FE30" s="33">
        <v>90.760310000000004</v>
      </c>
      <c r="FF30" s="33">
        <v>89.852260000000001</v>
      </c>
      <c r="FG30" s="33">
        <v>89.750399999999999</v>
      </c>
      <c r="FH30" s="33">
        <v>87.650959999999998</v>
      </c>
      <c r="FI30" s="33">
        <v>86.988889999999998</v>
      </c>
      <c r="FJ30" s="33">
        <v>86.539379999999994</v>
      </c>
      <c r="FK30" s="33">
        <v>85.025199999999998</v>
      </c>
      <c r="FL30" s="33">
        <v>80.407120000000006</v>
      </c>
      <c r="FM30" s="33">
        <v>77.284769999999995</v>
      </c>
      <c r="FN30" s="33">
        <v>75.798839999999998</v>
      </c>
      <c r="FO30" s="33">
        <v>74.333659999999995</v>
      </c>
      <c r="FP30" s="33">
        <v>72.783969999999997</v>
      </c>
      <c r="FQ30" s="33">
        <v>10.37163</v>
      </c>
      <c r="FR30" s="33">
        <v>0.81474489999999999</v>
      </c>
      <c r="FS30">
        <v>0</v>
      </c>
    </row>
    <row r="31" spans="1:175" x14ac:dyDescent="0.2">
      <c r="A31" t="s">
        <v>209</v>
      </c>
      <c r="B31" t="s">
        <v>214</v>
      </c>
      <c r="C31">
        <v>42979</v>
      </c>
      <c r="D31">
        <v>277</v>
      </c>
      <c r="E31" s="33">
        <v>17.004370000000002</v>
      </c>
      <c r="F31" s="33">
        <v>16.411909999999999</v>
      </c>
      <c r="G31" s="33">
        <v>16.106819999999999</v>
      </c>
      <c r="H31" s="33">
        <v>17.123390000000001</v>
      </c>
      <c r="I31" s="33">
        <v>18.053540000000002</v>
      </c>
      <c r="J31" s="33">
        <v>19.629460000000002</v>
      </c>
      <c r="K31" s="33">
        <v>23.987089999999998</v>
      </c>
      <c r="L31" s="33">
        <v>27.396909999999998</v>
      </c>
      <c r="M31" s="33">
        <v>30.591360000000002</v>
      </c>
      <c r="N31" s="33">
        <v>32.344009999999997</v>
      </c>
      <c r="O31" s="33">
        <v>34.282440000000001</v>
      </c>
      <c r="P31" s="33">
        <v>34.992109999999997</v>
      </c>
      <c r="Q31" s="33">
        <v>34.917789999999997</v>
      </c>
      <c r="R31" s="33">
        <v>35.074579999999997</v>
      </c>
      <c r="S31" s="33">
        <v>33.43479</v>
      </c>
      <c r="T31" s="33">
        <v>31.34759</v>
      </c>
      <c r="U31" s="33">
        <v>28.90934</v>
      </c>
      <c r="V31" s="33">
        <v>25.931640000000002</v>
      </c>
      <c r="W31" s="33">
        <v>24.125409999999999</v>
      </c>
      <c r="X31" s="33">
        <v>22.483720000000002</v>
      </c>
      <c r="Y31" s="33">
        <v>20.655999999999999</v>
      </c>
      <c r="Z31" s="33">
        <v>19.26614</v>
      </c>
      <c r="AA31" s="33">
        <v>18.721029999999999</v>
      </c>
      <c r="AB31" s="33">
        <v>17.516729999999999</v>
      </c>
      <c r="AC31" s="33">
        <v>0.56156130000000004</v>
      </c>
      <c r="AD31" s="33">
        <v>0.60208899999999999</v>
      </c>
      <c r="AE31" s="33">
        <v>0.38366699999999998</v>
      </c>
      <c r="AF31" s="33">
        <v>0.78744829999999999</v>
      </c>
      <c r="AG31" s="33">
        <v>0.56689319999999999</v>
      </c>
      <c r="AH31" s="33">
        <v>-0.115839</v>
      </c>
      <c r="AI31" s="33">
        <v>0.14347470000000001</v>
      </c>
      <c r="AJ31" s="33">
        <v>-0.4691225</v>
      </c>
      <c r="AK31" s="33">
        <v>0.1867308</v>
      </c>
      <c r="AL31" s="33">
        <v>-0.27032859999999997</v>
      </c>
      <c r="AM31" s="33">
        <v>-0.93025179999999996</v>
      </c>
      <c r="AN31" s="33">
        <v>-0.82189690000000004</v>
      </c>
      <c r="AO31" s="33">
        <v>-0.40660790000000002</v>
      </c>
      <c r="AP31" s="33">
        <v>-0.35105239999999999</v>
      </c>
      <c r="AQ31" s="33">
        <v>-0.80678530000000004</v>
      </c>
      <c r="AR31" s="33">
        <v>-0.96060840000000003</v>
      </c>
      <c r="AS31" s="33">
        <v>-0.62802590000000003</v>
      </c>
      <c r="AT31" s="33">
        <v>-4.5747599999999999E-2</v>
      </c>
      <c r="AU31" s="33">
        <v>1.5625789999999999</v>
      </c>
      <c r="AV31" s="33">
        <v>0.51098330000000003</v>
      </c>
      <c r="AW31" s="33">
        <v>0.14276910000000001</v>
      </c>
      <c r="AX31" s="33">
        <v>-0.55815789999999998</v>
      </c>
      <c r="AY31" s="33">
        <v>0.1184164</v>
      </c>
      <c r="AZ31" s="33">
        <v>1.42878E-2</v>
      </c>
      <c r="BA31" s="33">
        <v>1.078535</v>
      </c>
      <c r="BB31" s="33">
        <v>1.1038060000000001</v>
      </c>
      <c r="BC31" s="33">
        <v>0.89060280000000003</v>
      </c>
      <c r="BD31" s="33">
        <v>1.338859</v>
      </c>
      <c r="BE31" s="33">
        <v>1.1461760000000001</v>
      </c>
      <c r="BF31" s="33">
        <v>0.41698689999999999</v>
      </c>
      <c r="BG31" s="33">
        <v>0.67534340000000004</v>
      </c>
      <c r="BH31" s="33">
        <v>0.21269730000000001</v>
      </c>
      <c r="BI31" s="33">
        <v>0.83335320000000002</v>
      </c>
      <c r="BJ31" s="33">
        <v>0.35666769999999998</v>
      </c>
      <c r="BK31" s="33">
        <v>-0.26040849999999999</v>
      </c>
      <c r="BL31" s="33">
        <v>-0.2270443</v>
      </c>
      <c r="BM31" s="33">
        <v>0.1635537</v>
      </c>
      <c r="BN31" s="33">
        <v>0.27900140000000001</v>
      </c>
      <c r="BO31" s="33">
        <v>-7.5813E-3</v>
      </c>
      <c r="BP31" s="33">
        <v>-0.16652049999999999</v>
      </c>
      <c r="BQ31" s="33">
        <v>0.1230609</v>
      </c>
      <c r="BR31" s="33">
        <v>0.61351069999999996</v>
      </c>
      <c r="BS31" s="33">
        <v>2.1676530000000001</v>
      </c>
      <c r="BT31" s="33">
        <v>1.1593519999999999</v>
      </c>
      <c r="BU31" s="33">
        <v>0.70742799999999995</v>
      </c>
      <c r="BV31" s="33">
        <v>-4.0146899999999999E-2</v>
      </c>
      <c r="BW31" s="33">
        <v>0.63076069999999995</v>
      </c>
      <c r="BX31" s="33">
        <v>0.51169200000000004</v>
      </c>
      <c r="BY31" s="33">
        <v>1.4365889999999999</v>
      </c>
      <c r="BZ31" s="33">
        <v>1.4512940000000001</v>
      </c>
      <c r="CA31" s="33">
        <v>1.2417050000000001</v>
      </c>
      <c r="CB31" s="33">
        <v>1.7207650000000001</v>
      </c>
      <c r="CC31" s="33">
        <v>1.5473859999999999</v>
      </c>
      <c r="CD31" s="33">
        <v>0.78602050000000001</v>
      </c>
      <c r="CE31" s="33">
        <v>1.043714</v>
      </c>
      <c r="CF31" s="33">
        <v>0.68492359999999997</v>
      </c>
      <c r="CG31" s="33">
        <v>1.281202</v>
      </c>
      <c r="CH31" s="33">
        <v>0.7909235</v>
      </c>
      <c r="CI31" s="33">
        <v>0.20352290000000001</v>
      </c>
      <c r="CJ31" s="33">
        <v>0.1849488</v>
      </c>
      <c r="CK31" s="33">
        <v>0.55844590000000005</v>
      </c>
      <c r="CL31" s="33">
        <v>0.71537479999999998</v>
      </c>
      <c r="CM31" s="33">
        <v>0.54594489999999996</v>
      </c>
      <c r="CN31" s="33">
        <v>0.38346239999999998</v>
      </c>
      <c r="CO31" s="33">
        <v>0.64326130000000004</v>
      </c>
      <c r="CP31" s="33">
        <v>1.070111</v>
      </c>
      <c r="CQ31" s="33">
        <v>2.5867249999999999</v>
      </c>
      <c r="CR31" s="33">
        <v>1.6084099999999999</v>
      </c>
      <c r="CS31" s="33">
        <v>1.098509</v>
      </c>
      <c r="CT31" s="33">
        <v>0.31862600000000002</v>
      </c>
      <c r="CU31" s="33">
        <v>0.98560879999999995</v>
      </c>
      <c r="CV31" s="33">
        <v>0.85619259999999997</v>
      </c>
      <c r="CW31" s="33">
        <v>1.794643</v>
      </c>
      <c r="CX31" s="33">
        <v>1.7987820000000001</v>
      </c>
      <c r="CY31" s="33">
        <v>1.5928070000000001</v>
      </c>
      <c r="CZ31" s="33">
        <v>2.102671</v>
      </c>
      <c r="DA31" s="33">
        <v>1.948596</v>
      </c>
      <c r="DB31" s="33">
        <v>1.155054</v>
      </c>
      <c r="DC31" s="33">
        <v>1.412085</v>
      </c>
      <c r="DD31" s="33">
        <v>1.1571499999999999</v>
      </c>
      <c r="DE31" s="33">
        <v>1.7290509999999999</v>
      </c>
      <c r="DF31" s="33">
        <v>1.225179</v>
      </c>
      <c r="DG31" s="33">
        <v>0.66745429999999994</v>
      </c>
      <c r="DH31" s="33">
        <v>0.59694190000000003</v>
      </c>
      <c r="DI31" s="33">
        <v>0.95333800000000002</v>
      </c>
      <c r="DJ31" s="33">
        <v>1.151748</v>
      </c>
      <c r="DK31" s="33">
        <v>1.0994710000000001</v>
      </c>
      <c r="DL31" s="33">
        <v>0.93344530000000003</v>
      </c>
      <c r="DM31" s="33">
        <v>1.163462</v>
      </c>
      <c r="DN31" s="33">
        <v>1.5267109999999999</v>
      </c>
      <c r="DO31" s="33">
        <v>3.0057969999999998</v>
      </c>
      <c r="DP31" s="33">
        <v>2.0574680000000001</v>
      </c>
      <c r="DQ31" s="33">
        <v>1.48959</v>
      </c>
      <c r="DR31" s="33">
        <v>0.67739890000000003</v>
      </c>
      <c r="DS31" s="33">
        <v>1.340457</v>
      </c>
      <c r="DT31" s="33">
        <v>1.200693</v>
      </c>
      <c r="DU31" s="33">
        <v>2.311617</v>
      </c>
      <c r="DV31" s="33">
        <v>2.3004989999999998</v>
      </c>
      <c r="DW31" s="33">
        <v>2.0997430000000001</v>
      </c>
      <c r="DX31" s="33">
        <v>2.6540819999999998</v>
      </c>
      <c r="DY31" s="33">
        <v>2.527879</v>
      </c>
      <c r="DZ31" s="33">
        <v>1.68788</v>
      </c>
      <c r="EA31" s="33">
        <v>1.943953</v>
      </c>
      <c r="EB31" s="33">
        <v>1.83897</v>
      </c>
      <c r="EC31" s="33">
        <v>2.3756729999999999</v>
      </c>
      <c r="ED31" s="33">
        <v>1.852176</v>
      </c>
      <c r="EE31" s="33">
        <v>1.3372980000000001</v>
      </c>
      <c r="EF31" s="33">
        <v>1.1917949999999999</v>
      </c>
      <c r="EG31" s="33">
        <v>1.5235000000000001</v>
      </c>
      <c r="EH31" s="33">
        <v>1.7818020000000001</v>
      </c>
      <c r="EI31" s="33">
        <v>1.8986749999999999</v>
      </c>
      <c r="EJ31" s="33">
        <v>1.727533</v>
      </c>
      <c r="EK31" s="33">
        <v>1.9145490000000001</v>
      </c>
      <c r="EL31" s="33">
        <v>2.1859700000000002</v>
      </c>
      <c r="EM31" s="33">
        <v>3.6108709999999999</v>
      </c>
      <c r="EN31" s="33">
        <v>2.7058369999999998</v>
      </c>
      <c r="EO31" s="33">
        <v>2.054249</v>
      </c>
      <c r="EP31" s="33">
        <v>1.1954100000000001</v>
      </c>
      <c r="EQ31" s="33">
        <v>1.8528009999999999</v>
      </c>
      <c r="ER31" s="33">
        <v>1.698097</v>
      </c>
      <c r="ES31" s="33">
        <v>73.199430000000007</v>
      </c>
      <c r="ET31" s="33">
        <v>74.131540000000001</v>
      </c>
      <c r="EU31" s="33">
        <v>72.864459999999994</v>
      </c>
      <c r="EV31" s="33">
        <v>72.693920000000006</v>
      </c>
      <c r="EW31" s="33">
        <v>72.050659999999993</v>
      </c>
      <c r="EX31" s="33">
        <v>71.896330000000006</v>
      </c>
      <c r="EY31" s="33">
        <v>72.15034</v>
      </c>
      <c r="EZ31" s="33">
        <v>72.175079999999994</v>
      </c>
      <c r="FA31" s="33">
        <v>78.457790000000003</v>
      </c>
      <c r="FB31" s="33">
        <v>86.559179999999998</v>
      </c>
      <c r="FC31" s="33">
        <v>92.343649999999997</v>
      </c>
      <c r="FD31" s="33">
        <v>95.477429999999998</v>
      </c>
      <c r="FE31" s="33">
        <v>96.052999999999997</v>
      </c>
      <c r="FF31" s="33">
        <v>95.868039999999993</v>
      </c>
      <c r="FG31" s="33">
        <v>95.508120000000005</v>
      </c>
      <c r="FH31" s="33">
        <v>94.64761</v>
      </c>
      <c r="FI31" s="33">
        <v>93.754009999999994</v>
      </c>
      <c r="FJ31" s="33">
        <v>91.273899999999998</v>
      </c>
      <c r="FK31" s="33">
        <v>88.475859999999997</v>
      </c>
      <c r="FL31" s="33">
        <v>85.691779999999994</v>
      </c>
      <c r="FM31" s="33">
        <v>82.050340000000006</v>
      </c>
      <c r="FN31" s="33">
        <v>80.720470000000006</v>
      </c>
      <c r="FO31" s="33">
        <v>79.428839999999994</v>
      </c>
      <c r="FP31" s="33">
        <v>78.286199999999994</v>
      </c>
      <c r="FQ31" s="33">
        <v>11.883940000000001</v>
      </c>
      <c r="FR31" s="33">
        <v>0.74334789999999995</v>
      </c>
      <c r="FS31">
        <v>0</v>
      </c>
    </row>
    <row r="32" spans="1:175" x14ac:dyDescent="0.2">
      <c r="A32" t="s">
        <v>209</v>
      </c>
      <c r="B32" t="s">
        <v>214</v>
      </c>
      <c r="C32">
        <v>42980</v>
      </c>
      <c r="D32">
        <v>277</v>
      </c>
      <c r="E32" s="33">
        <v>15.8028</v>
      </c>
      <c r="F32" s="33">
        <v>15.199020000000001</v>
      </c>
      <c r="G32" s="33">
        <v>14.684010000000001</v>
      </c>
      <c r="H32" s="33">
        <v>14.785769999999999</v>
      </c>
      <c r="I32" s="33">
        <v>15.12744</v>
      </c>
      <c r="J32" s="33">
        <v>15.226559999999999</v>
      </c>
      <c r="K32" s="33">
        <v>15.583399999999999</v>
      </c>
      <c r="L32" s="33">
        <v>16.87265</v>
      </c>
      <c r="M32" s="33">
        <v>17.85594</v>
      </c>
      <c r="N32" s="33">
        <v>18.29759</v>
      </c>
      <c r="O32" s="33">
        <v>19.00909</v>
      </c>
      <c r="P32" s="33">
        <v>19.214279999999999</v>
      </c>
      <c r="Q32" s="33">
        <v>19.274809999999999</v>
      </c>
      <c r="R32" s="33">
        <v>19.819839999999999</v>
      </c>
      <c r="S32" s="33">
        <v>19.873660000000001</v>
      </c>
      <c r="T32" s="33">
        <v>19.39481</v>
      </c>
      <c r="U32" s="33">
        <v>19.104220000000002</v>
      </c>
      <c r="V32" s="33">
        <v>19.39723</v>
      </c>
      <c r="W32" s="33">
        <v>19.364989999999999</v>
      </c>
      <c r="X32" s="33">
        <v>18.886060000000001</v>
      </c>
      <c r="Y32" s="33">
        <v>18.510840000000002</v>
      </c>
      <c r="Z32" s="33">
        <v>18.36674</v>
      </c>
      <c r="AA32" s="33">
        <v>18.06897</v>
      </c>
      <c r="AB32" s="33">
        <v>17.444420000000001</v>
      </c>
      <c r="AC32" s="33">
        <v>-1.041013</v>
      </c>
      <c r="AD32" s="33">
        <v>-0.78866829999999999</v>
      </c>
      <c r="AE32" s="33">
        <v>-1.001161</v>
      </c>
      <c r="AF32" s="33">
        <v>-0.84129759999999998</v>
      </c>
      <c r="AG32" s="33">
        <v>-0.85774340000000004</v>
      </c>
      <c r="AH32" s="33">
        <v>-1.1920809999999999</v>
      </c>
      <c r="AI32" s="33">
        <v>-1.4854909999999999</v>
      </c>
      <c r="AJ32" s="33">
        <v>-1.1504209999999999</v>
      </c>
      <c r="AK32" s="33">
        <v>-1.0473479999999999</v>
      </c>
      <c r="AL32" s="33">
        <v>-1.8164229999999999</v>
      </c>
      <c r="AM32" s="33">
        <v>-2.0110999999999999</v>
      </c>
      <c r="AN32" s="33">
        <v>-2.6464509999999999</v>
      </c>
      <c r="AO32" s="33">
        <v>-2.691338</v>
      </c>
      <c r="AP32" s="33">
        <v>-2.162547</v>
      </c>
      <c r="AQ32" s="33">
        <v>-1.8666860000000001</v>
      </c>
      <c r="AR32" s="33">
        <v>-2.4278050000000002</v>
      </c>
      <c r="AS32" s="33">
        <v>-2.9381300000000001</v>
      </c>
      <c r="AT32" s="33">
        <v>-2.4680460000000002</v>
      </c>
      <c r="AU32" s="33">
        <v>-1.913432</v>
      </c>
      <c r="AV32" s="33">
        <v>-2.2100520000000001</v>
      </c>
      <c r="AW32" s="33">
        <v>-1.8516809999999999</v>
      </c>
      <c r="AX32" s="33">
        <v>-1.7059580000000001</v>
      </c>
      <c r="AY32" s="33">
        <v>-1.1654340000000001</v>
      </c>
      <c r="AZ32" s="33">
        <v>-1.088443</v>
      </c>
      <c r="BA32" s="33">
        <v>-0.45813979999999999</v>
      </c>
      <c r="BB32" s="33">
        <v>-0.27237260000000002</v>
      </c>
      <c r="BC32" s="33">
        <v>-0.50590959999999996</v>
      </c>
      <c r="BD32" s="33">
        <v>-0.34664679999999998</v>
      </c>
      <c r="BE32" s="33">
        <v>-0.35795939999999998</v>
      </c>
      <c r="BF32" s="33">
        <v>-0.67914209999999997</v>
      </c>
      <c r="BG32" s="33">
        <v>-0.88522120000000004</v>
      </c>
      <c r="BH32" s="33">
        <v>-0.59344079999999999</v>
      </c>
      <c r="BI32" s="33">
        <v>-0.49697049999999998</v>
      </c>
      <c r="BJ32" s="33">
        <v>-1.240173</v>
      </c>
      <c r="BK32" s="33">
        <v>-1.417567</v>
      </c>
      <c r="BL32" s="33">
        <v>-2.0356139999999998</v>
      </c>
      <c r="BM32" s="33">
        <v>-2.118293</v>
      </c>
      <c r="BN32" s="33">
        <v>-1.6027800000000001</v>
      </c>
      <c r="BO32" s="33">
        <v>-1.290502</v>
      </c>
      <c r="BP32" s="33">
        <v>-1.853075</v>
      </c>
      <c r="BQ32" s="33">
        <v>-2.404709</v>
      </c>
      <c r="BR32" s="33">
        <v>-1.9283889999999999</v>
      </c>
      <c r="BS32" s="33">
        <v>-1.3772759999999999</v>
      </c>
      <c r="BT32" s="33">
        <v>-1.668655</v>
      </c>
      <c r="BU32" s="33">
        <v>-1.3153760000000001</v>
      </c>
      <c r="BV32" s="33">
        <v>-1.174687</v>
      </c>
      <c r="BW32" s="33">
        <v>-0.60690350000000004</v>
      </c>
      <c r="BX32" s="33">
        <v>-0.55432930000000002</v>
      </c>
      <c r="BY32" s="33">
        <v>-5.4443199999999997E-2</v>
      </c>
      <c r="BZ32" s="33">
        <v>8.5212300000000005E-2</v>
      </c>
      <c r="CA32" s="33">
        <v>-0.16289960000000001</v>
      </c>
      <c r="CB32" s="33">
        <v>-4.0531999999999999E-3</v>
      </c>
      <c r="CC32" s="33">
        <v>-1.18104E-2</v>
      </c>
      <c r="CD32" s="33">
        <v>-0.323882</v>
      </c>
      <c r="CE32" s="33">
        <v>-0.469476</v>
      </c>
      <c r="CF32" s="33">
        <v>-0.20767830000000001</v>
      </c>
      <c r="CG32" s="33">
        <v>-0.11578049999999999</v>
      </c>
      <c r="CH32" s="33">
        <v>-0.84106289999999995</v>
      </c>
      <c r="CI32" s="33">
        <v>-1.006488</v>
      </c>
      <c r="CJ32" s="33">
        <v>-1.6125499999999999</v>
      </c>
      <c r="CK32" s="33">
        <v>-1.7214039999999999</v>
      </c>
      <c r="CL32" s="33">
        <v>-1.215087</v>
      </c>
      <c r="CM32" s="33">
        <v>-0.89143939999999999</v>
      </c>
      <c r="CN32" s="33">
        <v>-1.4550190000000001</v>
      </c>
      <c r="CO32" s="33">
        <v>-2.0352640000000002</v>
      </c>
      <c r="CP32" s="33">
        <v>-1.554624</v>
      </c>
      <c r="CQ32" s="33">
        <v>-1.0059359999999999</v>
      </c>
      <c r="CR32" s="33">
        <v>-1.293685</v>
      </c>
      <c r="CS32" s="33">
        <v>-0.9439324</v>
      </c>
      <c r="CT32" s="33">
        <v>-0.80673110000000003</v>
      </c>
      <c r="CU32" s="33">
        <v>-0.22006680000000001</v>
      </c>
      <c r="CV32" s="33">
        <v>-0.1844036</v>
      </c>
      <c r="CW32" s="33">
        <v>0.34925339999999999</v>
      </c>
      <c r="CX32" s="33">
        <v>0.4427972</v>
      </c>
      <c r="CY32" s="33">
        <v>0.1801104</v>
      </c>
      <c r="CZ32" s="33">
        <v>0.33854040000000002</v>
      </c>
      <c r="DA32" s="33">
        <v>0.33433849999999998</v>
      </c>
      <c r="DB32" s="33">
        <v>3.1378099999999999E-2</v>
      </c>
      <c r="DC32" s="33">
        <v>-5.3730800000000002E-2</v>
      </c>
      <c r="DD32" s="33">
        <v>0.1780842</v>
      </c>
      <c r="DE32" s="33">
        <v>0.26540950000000002</v>
      </c>
      <c r="DF32" s="33">
        <v>-0.44195329999999999</v>
      </c>
      <c r="DG32" s="33">
        <v>-0.59540899999999997</v>
      </c>
      <c r="DH32" s="33">
        <v>-1.189486</v>
      </c>
      <c r="DI32" s="33">
        <v>-1.3245150000000001</v>
      </c>
      <c r="DJ32" s="33">
        <v>-0.82739430000000003</v>
      </c>
      <c r="DK32" s="33">
        <v>-0.49237649999999999</v>
      </c>
      <c r="DL32" s="33">
        <v>-1.0569630000000001</v>
      </c>
      <c r="DM32" s="33">
        <v>-1.6658189999999999</v>
      </c>
      <c r="DN32" s="33">
        <v>-1.1808590000000001</v>
      </c>
      <c r="DO32" s="33">
        <v>-0.6345961</v>
      </c>
      <c r="DP32" s="33">
        <v>-0.9187149</v>
      </c>
      <c r="DQ32" s="33">
        <v>-0.57248909999999997</v>
      </c>
      <c r="DR32" s="33">
        <v>-0.43877490000000002</v>
      </c>
      <c r="DS32" s="33">
        <v>0.1667699</v>
      </c>
      <c r="DT32" s="33">
        <v>0.1855221</v>
      </c>
      <c r="DU32" s="33">
        <v>0.93212709999999999</v>
      </c>
      <c r="DV32" s="33">
        <v>0.95909299999999997</v>
      </c>
      <c r="DW32" s="33">
        <v>0.67536229999999997</v>
      </c>
      <c r="DX32" s="33">
        <v>0.83319120000000002</v>
      </c>
      <c r="DY32" s="33">
        <v>0.83412269999999999</v>
      </c>
      <c r="DZ32" s="33">
        <v>0.54431719999999995</v>
      </c>
      <c r="EA32" s="33">
        <v>0.5465392</v>
      </c>
      <c r="EB32" s="33">
        <v>0.73506400000000005</v>
      </c>
      <c r="EC32" s="33">
        <v>0.81578740000000005</v>
      </c>
      <c r="ED32" s="33">
        <v>0.13429759999999999</v>
      </c>
      <c r="EE32" s="33">
        <v>-1.8764000000000001E-3</v>
      </c>
      <c r="EF32" s="33">
        <v>-0.57864879999999996</v>
      </c>
      <c r="EG32" s="33">
        <v>-0.75147010000000003</v>
      </c>
      <c r="EH32" s="33">
        <v>-0.26762750000000002</v>
      </c>
      <c r="EI32" s="33">
        <v>8.3807000000000006E-2</v>
      </c>
      <c r="EJ32" s="33">
        <v>-0.48223290000000002</v>
      </c>
      <c r="EK32" s="33">
        <v>-1.132398</v>
      </c>
      <c r="EL32" s="33">
        <v>-0.64120160000000004</v>
      </c>
      <c r="EM32" s="33">
        <v>-9.8440299999999994E-2</v>
      </c>
      <c r="EN32" s="33">
        <v>-0.37731759999999998</v>
      </c>
      <c r="EO32" s="33">
        <v>-3.6184099999999997E-2</v>
      </c>
      <c r="EP32" s="33">
        <v>9.2495499999999994E-2</v>
      </c>
      <c r="EQ32" s="33">
        <v>0.72530070000000002</v>
      </c>
      <c r="ER32" s="33">
        <v>0.7196361</v>
      </c>
      <c r="ES32" s="33">
        <v>77.156999999999996</v>
      </c>
      <c r="ET32" s="33">
        <v>76.080799999999996</v>
      </c>
      <c r="EU32" s="33">
        <v>75.107569999999996</v>
      </c>
      <c r="EV32" s="33">
        <v>74.88409</v>
      </c>
      <c r="EW32" s="33">
        <v>74.33466</v>
      </c>
      <c r="EX32" s="33">
        <v>73.390690000000006</v>
      </c>
      <c r="EY32" s="33">
        <v>73.087379999999996</v>
      </c>
      <c r="EZ32" s="33">
        <v>73.360600000000005</v>
      </c>
      <c r="FA32" s="33">
        <v>76.120930000000001</v>
      </c>
      <c r="FB32" s="33">
        <v>81.010429999999999</v>
      </c>
      <c r="FC32" s="33">
        <v>86.524860000000004</v>
      </c>
      <c r="FD32" s="33">
        <v>90.327579999999998</v>
      </c>
      <c r="FE32" s="33">
        <v>93.887839999999997</v>
      </c>
      <c r="FF32" s="33">
        <v>95.53107</v>
      </c>
      <c r="FG32" s="33">
        <v>94.284639999999996</v>
      </c>
      <c r="FH32" s="33">
        <v>92.87</v>
      </c>
      <c r="FI32" s="33">
        <v>92.946489999999997</v>
      </c>
      <c r="FJ32" s="33">
        <v>92.924199999999999</v>
      </c>
      <c r="FK32" s="33">
        <v>91.083659999999995</v>
      </c>
      <c r="FL32" s="33">
        <v>88.233869999999996</v>
      </c>
      <c r="FM32" s="33">
        <v>85.350369999999998</v>
      </c>
      <c r="FN32" s="33">
        <v>85.392349999999993</v>
      </c>
      <c r="FO32" s="33">
        <v>86.549499999999995</v>
      </c>
      <c r="FP32" s="33">
        <v>86.871939999999995</v>
      </c>
      <c r="FQ32" s="33">
        <v>11.989739999999999</v>
      </c>
      <c r="FR32" s="33">
        <v>0.6687516</v>
      </c>
      <c r="FS32">
        <v>0</v>
      </c>
    </row>
    <row r="33" spans="1:175" x14ac:dyDescent="0.2">
      <c r="A33" t="s">
        <v>209</v>
      </c>
      <c r="B33" t="s">
        <v>214</v>
      </c>
      <c r="C33" t="s">
        <v>235</v>
      </c>
      <c r="D33">
        <v>277</v>
      </c>
      <c r="E33" s="33">
        <v>16.935279999999999</v>
      </c>
      <c r="F33" s="33">
        <v>16.553249999999998</v>
      </c>
      <c r="G33" s="33">
        <v>16.394410000000001</v>
      </c>
      <c r="H33" s="33">
        <v>17.387599999999999</v>
      </c>
      <c r="I33" s="33">
        <v>18.229199999999999</v>
      </c>
      <c r="J33" s="33">
        <v>19.99483</v>
      </c>
      <c r="K33" s="33">
        <v>24.225809999999999</v>
      </c>
      <c r="L33" s="33">
        <v>27.071100000000001</v>
      </c>
      <c r="M33" s="33">
        <v>30.03445</v>
      </c>
      <c r="N33" s="33">
        <v>31.401319999999998</v>
      </c>
      <c r="O33" s="33">
        <v>33.195880000000002</v>
      </c>
      <c r="P33" s="33">
        <v>33.959580000000003</v>
      </c>
      <c r="Q33" s="33">
        <v>33.924880000000002</v>
      </c>
      <c r="R33" s="33">
        <v>34.006390000000003</v>
      </c>
      <c r="S33" s="33">
        <v>32.415680000000002</v>
      </c>
      <c r="T33" s="33">
        <v>30.953589999999998</v>
      </c>
      <c r="U33" s="33">
        <v>28.96152</v>
      </c>
      <c r="V33" s="33">
        <v>26.277419999999999</v>
      </c>
      <c r="W33" s="33">
        <v>23.91065</v>
      </c>
      <c r="X33" s="33">
        <v>22.47532</v>
      </c>
      <c r="Y33" s="33">
        <v>20.732009999999999</v>
      </c>
      <c r="Z33" s="33">
        <v>19.324870000000001</v>
      </c>
      <c r="AA33" s="33">
        <v>18.489809999999999</v>
      </c>
      <c r="AB33" s="33">
        <v>17.396439999999998</v>
      </c>
      <c r="AC33" s="33">
        <v>0.41840850000000002</v>
      </c>
      <c r="AD33" s="33">
        <v>0.59616480000000005</v>
      </c>
      <c r="AE33" s="33">
        <v>0.54241490000000003</v>
      </c>
      <c r="AF33" s="33">
        <v>0.83225959999999999</v>
      </c>
      <c r="AG33" s="33">
        <v>0.70967530000000001</v>
      </c>
      <c r="AH33" s="33">
        <v>0.38880150000000002</v>
      </c>
      <c r="AI33" s="33">
        <v>0.47353460000000003</v>
      </c>
      <c r="AJ33" s="33">
        <v>-0.49835069999999998</v>
      </c>
      <c r="AK33" s="33">
        <v>4.0603599999999997E-2</v>
      </c>
      <c r="AL33" s="33">
        <v>-0.59030850000000001</v>
      </c>
      <c r="AM33" s="33">
        <v>-1.1227640000000001</v>
      </c>
      <c r="AN33" s="33">
        <v>-1.4870460000000001</v>
      </c>
      <c r="AO33" s="33">
        <v>-1.6968259999999999</v>
      </c>
      <c r="AP33" s="33">
        <v>-1.790788</v>
      </c>
      <c r="AQ33" s="33">
        <v>-2.2623609999999998</v>
      </c>
      <c r="AR33" s="33">
        <v>-2.074865</v>
      </c>
      <c r="AS33" s="33">
        <v>-1.2966580000000001</v>
      </c>
      <c r="AT33" s="33">
        <v>-0.33598679999999997</v>
      </c>
      <c r="AU33" s="33">
        <v>0.86442770000000002</v>
      </c>
      <c r="AV33" s="33">
        <v>0.61991859999999999</v>
      </c>
      <c r="AW33" s="33">
        <v>0.42075649999999998</v>
      </c>
      <c r="AX33" s="33">
        <v>2.7268400000000002E-2</v>
      </c>
      <c r="AY33" s="33">
        <v>0.10852729999999999</v>
      </c>
      <c r="AZ33" s="33">
        <v>0.20437669999999999</v>
      </c>
      <c r="BA33" s="33">
        <v>0.8494237</v>
      </c>
      <c r="BB33" s="33">
        <v>1.0492049999999999</v>
      </c>
      <c r="BC33" s="33">
        <v>1.006319</v>
      </c>
      <c r="BD33" s="33">
        <v>1.3116350000000001</v>
      </c>
      <c r="BE33" s="33">
        <v>1.1991970000000001</v>
      </c>
      <c r="BF33" s="33">
        <v>0.86847669999999999</v>
      </c>
      <c r="BG33" s="33">
        <v>0.93604120000000002</v>
      </c>
      <c r="BH33" s="33">
        <v>6.6465099999999999E-2</v>
      </c>
      <c r="BI33" s="33">
        <v>0.58372279999999999</v>
      </c>
      <c r="BJ33" s="33">
        <v>-6.7746500000000001E-2</v>
      </c>
      <c r="BK33" s="33">
        <v>-0.60008039999999996</v>
      </c>
      <c r="BL33" s="33">
        <v>-0.9875273</v>
      </c>
      <c r="BM33" s="33">
        <v>-1.176032</v>
      </c>
      <c r="BN33" s="33">
        <v>-1.210877</v>
      </c>
      <c r="BO33" s="33">
        <v>-1.5852919999999999</v>
      </c>
      <c r="BP33" s="33">
        <v>-1.386477</v>
      </c>
      <c r="BQ33" s="33">
        <v>-0.62542430000000004</v>
      </c>
      <c r="BR33" s="33">
        <v>0.20626729999999999</v>
      </c>
      <c r="BS33" s="33">
        <v>1.394803</v>
      </c>
      <c r="BT33" s="33">
        <v>1.1590819999999999</v>
      </c>
      <c r="BU33" s="33">
        <v>0.89709550000000005</v>
      </c>
      <c r="BV33" s="33">
        <v>0.4570651</v>
      </c>
      <c r="BW33" s="33">
        <v>0.53485700000000003</v>
      </c>
      <c r="BX33" s="33">
        <v>0.61173929999999999</v>
      </c>
      <c r="BY33" s="33">
        <v>1.1479429999999999</v>
      </c>
      <c r="BZ33" s="33">
        <v>1.3629789999999999</v>
      </c>
      <c r="CA33" s="33">
        <v>1.327617</v>
      </c>
      <c r="CB33" s="33">
        <v>1.6436489999999999</v>
      </c>
      <c r="CC33" s="33">
        <v>1.5382389999999999</v>
      </c>
      <c r="CD33" s="33">
        <v>1.200698</v>
      </c>
      <c r="CE33" s="33">
        <v>1.256372</v>
      </c>
      <c r="CF33" s="33">
        <v>0.45765479999999997</v>
      </c>
      <c r="CG33" s="33">
        <v>0.95988560000000001</v>
      </c>
      <c r="CH33" s="33">
        <v>0.29417840000000001</v>
      </c>
      <c r="CI33" s="33">
        <v>-0.2380709</v>
      </c>
      <c r="CJ33" s="33">
        <v>-0.64156210000000002</v>
      </c>
      <c r="CK33" s="33">
        <v>-0.81533100000000003</v>
      </c>
      <c r="CL33" s="33">
        <v>-0.80923210000000001</v>
      </c>
      <c r="CM33" s="33">
        <v>-1.1163559999999999</v>
      </c>
      <c r="CN33" s="33">
        <v>-0.90970119999999999</v>
      </c>
      <c r="CO33" s="33">
        <v>-0.16053010000000001</v>
      </c>
      <c r="CP33" s="33">
        <v>0.58183070000000003</v>
      </c>
      <c r="CQ33" s="33">
        <v>1.76214</v>
      </c>
      <c r="CR33" s="33">
        <v>1.532505</v>
      </c>
      <c r="CS33" s="33">
        <v>1.227006</v>
      </c>
      <c r="CT33" s="33">
        <v>0.754741</v>
      </c>
      <c r="CU33" s="33">
        <v>0.83013159999999997</v>
      </c>
      <c r="CV33" s="33">
        <v>0.89387740000000004</v>
      </c>
      <c r="CW33" s="33">
        <v>1.4464630000000001</v>
      </c>
      <c r="CX33" s="33">
        <v>1.6767529999999999</v>
      </c>
      <c r="CY33" s="33">
        <v>1.648916</v>
      </c>
      <c r="CZ33" s="33">
        <v>1.975662</v>
      </c>
      <c r="DA33" s="33">
        <v>1.8772800000000001</v>
      </c>
      <c r="DB33" s="33">
        <v>1.5329200000000001</v>
      </c>
      <c r="DC33" s="33">
        <v>1.576703</v>
      </c>
      <c r="DD33" s="33">
        <v>0.8488445</v>
      </c>
      <c r="DE33" s="33">
        <v>1.3360479999999999</v>
      </c>
      <c r="DF33" s="33">
        <v>0.65610329999999994</v>
      </c>
      <c r="DG33" s="33">
        <v>0.12393849999999999</v>
      </c>
      <c r="DH33" s="33">
        <v>-0.2955969</v>
      </c>
      <c r="DI33" s="33">
        <v>-0.45463039999999999</v>
      </c>
      <c r="DJ33" s="33">
        <v>-0.40758719999999998</v>
      </c>
      <c r="DK33" s="33">
        <v>-0.64742060000000001</v>
      </c>
      <c r="DL33" s="33">
        <v>-0.43292560000000002</v>
      </c>
      <c r="DM33" s="33">
        <v>0.30436400000000002</v>
      </c>
      <c r="DN33" s="33">
        <v>0.95739419999999997</v>
      </c>
      <c r="DO33" s="33">
        <v>2.1294770000000001</v>
      </c>
      <c r="DP33" s="33">
        <v>1.9059280000000001</v>
      </c>
      <c r="DQ33" s="33">
        <v>1.5569170000000001</v>
      </c>
      <c r="DR33" s="33">
        <v>1.0524169999999999</v>
      </c>
      <c r="DS33" s="33">
        <v>1.1254059999999999</v>
      </c>
      <c r="DT33" s="33">
        <v>1.176015</v>
      </c>
      <c r="DU33" s="33">
        <v>1.877478</v>
      </c>
      <c r="DV33" s="33">
        <v>2.1297929999999998</v>
      </c>
      <c r="DW33" s="33">
        <v>2.1128200000000001</v>
      </c>
      <c r="DX33" s="33">
        <v>2.4550369999999999</v>
      </c>
      <c r="DY33" s="33">
        <v>2.3668019999999999</v>
      </c>
      <c r="DZ33" s="33">
        <v>2.0125950000000001</v>
      </c>
      <c r="EA33" s="33">
        <v>2.039209</v>
      </c>
      <c r="EB33" s="33">
        <v>1.4136599999999999</v>
      </c>
      <c r="EC33" s="33">
        <v>1.8791679999999999</v>
      </c>
      <c r="ED33" s="33">
        <v>1.1786650000000001</v>
      </c>
      <c r="EE33" s="33">
        <v>0.64662260000000005</v>
      </c>
      <c r="EF33" s="33">
        <v>0.20392189999999999</v>
      </c>
      <c r="EG33" s="33">
        <v>6.6164000000000001E-2</v>
      </c>
      <c r="EH33" s="33">
        <v>0.17232410000000001</v>
      </c>
      <c r="EI33" s="33">
        <v>2.9648299999999999E-2</v>
      </c>
      <c r="EJ33" s="33">
        <v>0.25546269999999999</v>
      </c>
      <c r="EK33" s="33">
        <v>0.9755973</v>
      </c>
      <c r="EL33" s="33">
        <v>1.4996480000000001</v>
      </c>
      <c r="EM33" s="33">
        <v>2.659853</v>
      </c>
      <c r="EN33" s="33">
        <v>2.4450910000000001</v>
      </c>
      <c r="EO33" s="33">
        <v>2.0332560000000002</v>
      </c>
      <c r="EP33" s="33">
        <v>1.482213</v>
      </c>
      <c r="EQ33" s="33">
        <v>1.551736</v>
      </c>
      <c r="ER33" s="33">
        <v>1.583378</v>
      </c>
      <c r="ES33" s="33">
        <v>73.389139999999998</v>
      </c>
      <c r="ET33" s="33">
        <v>73.464389999999995</v>
      </c>
      <c r="EU33" s="33">
        <v>72.598190000000002</v>
      </c>
      <c r="EV33" s="33">
        <v>72.289050000000003</v>
      </c>
      <c r="EW33" s="33">
        <v>72.071719999999999</v>
      </c>
      <c r="EX33" s="33">
        <v>71.969859999999997</v>
      </c>
      <c r="EY33" s="33">
        <v>71.960840000000005</v>
      </c>
      <c r="EZ33" s="33">
        <v>71.886650000000003</v>
      </c>
      <c r="FA33" s="33">
        <v>76.792180000000002</v>
      </c>
      <c r="FB33" s="33">
        <v>83.246380000000002</v>
      </c>
      <c r="FC33" s="33">
        <v>88.30283</v>
      </c>
      <c r="FD33" s="33">
        <v>91.714519999999993</v>
      </c>
      <c r="FE33" s="33">
        <v>93.37764</v>
      </c>
      <c r="FF33" s="33">
        <v>92.820719999999994</v>
      </c>
      <c r="FG33" s="33">
        <v>92.574039999999997</v>
      </c>
      <c r="FH33" s="33">
        <v>91.050579999999997</v>
      </c>
      <c r="FI33" s="33">
        <v>90.272030000000001</v>
      </c>
      <c r="FJ33" s="33">
        <v>88.829800000000006</v>
      </c>
      <c r="FK33" s="33">
        <v>86.703029999999998</v>
      </c>
      <c r="FL33" s="33">
        <v>83.040930000000003</v>
      </c>
      <c r="FM33" s="33">
        <v>79.673969999999997</v>
      </c>
      <c r="FN33" s="33">
        <v>78.309659999999994</v>
      </c>
      <c r="FO33" s="33">
        <v>76.892179999999996</v>
      </c>
      <c r="FP33" s="33">
        <v>75.561430000000001</v>
      </c>
      <c r="FQ33" s="33">
        <v>10.164110000000001</v>
      </c>
      <c r="FR33" s="33">
        <v>0.70353299999999996</v>
      </c>
      <c r="FS33">
        <v>0</v>
      </c>
    </row>
    <row r="34" spans="1:175" x14ac:dyDescent="0.2">
      <c r="A34" t="s">
        <v>209</v>
      </c>
      <c r="B34" t="s">
        <v>220</v>
      </c>
      <c r="C34">
        <v>42978</v>
      </c>
      <c r="D34">
        <v>1544</v>
      </c>
      <c r="E34" s="33">
        <v>18.061530000000001</v>
      </c>
      <c r="F34" s="33">
        <v>17.284569999999999</v>
      </c>
      <c r="G34" s="33">
        <v>16.907250000000001</v>
      </c>
      <c r="H34" s="33">
        <v>16.864809999999999</v>
      </c>
      <c r="I34" s="33">
        <v>17.787410000000001</v>
      </c>
      <c r="J34" s="33">
        <v>19.37527</v>
      </c>
      <c r="K34" s="33">
        <v>21.860199999999999</v>
      </c>
      <c r="L34" s="33">
        <v>24.22016</v>
      </c>
      <c r="M34" s="33">
        <v>28.639320000000001</v>
      </c>
      <c r="N34" s="33">
        <v>31.28295</v>
      </c>
      <c r="O34" s="33">
        <v>33.193280000000001</v>
      </c>
      <c r="P34" s="33">
        <v>34.663960000000003</v>
      </c>
      <c r="Q34" s="33">
        <v>34.970370000000003</v>
      </c>
      <c r="R34" s="33">
        <v>35.077350000000003</v>
      </c>
      <c r="S34" s="33">
        <v>34.840719999999997</v>
      </c>
      <c r="T34" s="33">
        <v>34.335479999999997</v>
      </c>
      <c r="U34" s="33">
        <v>33.352089999999997</v>
      </c>
      <c r="V34" s="33">
        <v>31.59029</v>
      </c>
      <c r="W34" s="33">
        <v>29.050719999999998</v>
      </c>
      <c r="X34" s="33">
        <v>29.316739999999999</v>
      </c>
      <c r="Y34" s="33">
        <v>27.631540000000001</v>
      </c>
      <c r="Z34" s="33">
        <v>24.452950000000001</v>
      </c>
      <c r="AA34" s="33">
        <v>21.035049999999998</v>
      </c>
      <c r="AB34" s="33">
        <v>19.25526</v>
      </c>
      <c r="AC34" s="33">
        <v>-0.29921049999999999</v>
      </c>
      <c r="AD34" s="33">
        <v>-0.26343060000000001</v>
      </c>
      <c r="AE34" s="33">
        <v>-0.1068964</v>
      </c>
      <c r="AF34" s="33">
        <v>-4.6780200000000001E-2</v>
      </c>
      <c r="AG34" s="33">
        <v>0.104714</v>
      </c>
      <c r="AH34" s="33">
        <v>-0.1927439</v>
      </c>
      <c r="AI34" s="33">
        <v>-7.1151000000000001E-3</v>
      </c>
      <c r="AJ34" s="33">
        <v>0.26138329999999999</v>
      </c>
      <c r="AK34" s="33">
        <v>0.52648479999999998</v>
      </c>
      <c r="AL34" s="33">
        <v>0.29118840000000001</v>
      </c>
      <c r="AM34" s="33">
        <v>0.63795990000000002</v>
      </c>
      <c r="AN34" s="33">
        <v>1.128182</v>
      </c>
      <c r="AO34" s="33">
        <v>0.83047959999999998</v>
      </c>
      <c r="AP34" s="33">
        <v>0.63590139999999995</v>
      </c>
      <c r="AQ34" s="33">
        <v>0.31275979999999998</v>
      </c>
      <c r="AR34" s="33">
        <v>0.1609787</v>
      </c>
      <c r="AS34" s="33">
        <v>-0.1457957</v>
      </c>
      <c r="AT34" s="33">
        <v>-0.1122688</v>
      </c>
      <c r="AU34" s="33">
        <v>-0.6148536</v>
      </c>
      <c r="AV34" s="33">
        <v>-1.346184</v>
      </c>
      <c r="AW34" s="33">
        <v>-1.2067399999999999</v>
      </c>
      <c r="AX34" s="33">
        <v>-0.64879549999999997</v>
      </c>
      <c r="AY34" s="33">
        <v>-0.51097539999999997</v>
      </c>
      <c r="AZ34" s="33">
        <v>-0.2772172</v>
      </c>
      <c r="BA34" s="33">
        <v>-0.17458940000000001</v>
      </c>
      <c r="BB34" s="33">
        <v>-0.14338970000000001</v>
      </c>
      <c r="BC34" s="33">
        <v>1.3069799999999999E-2</v>
      </c>
      <c r="BD34" s="33">
        <v>7.0402599999999996E-2</v>
      </c>
      <c r="BE34" s="33">
        <v>0.22516240000000001</v>
      </c>
      <c r="BF34" s="33">
        <v>-6.3385999999999998E-2</v>
      </c>
      <c r="BG34" s="33">
        <v>0.13662350000000001</v>
      </c>
      <c r="BH34" s="33">
        <v>0.42093510000000001</v>
      </c>
      <c r="BI34" s="33">
        <v>0.71924429999999995</v>
      </c>
      <c r="BJ34" s="33">
        <v>0.52046159999999997</v>
      </c>
      <c r="BK34" s="33">
        <v>0.87721709999999997</v>
      </c>
      <c r="BL34" s="33">
        <v>1.3679589999999999</v>
      </c>
      <c r="BM34" s="33">
        <v>1.0762890000000001</v>
      </c>
      <c r="BN34" s="33">
        <v>0.88615390000000005</v>
      </c>
      <c r="BO34" s="33">
        <v>0.54709050000000004</v>
      </c>
      <c r="BP34" s="33">
        <v>0.37990829999999998</v>
      </c>
      <c r="BQ34" s="33">
        <v>7.6682899999999998E-2</v>
      </c>
      <c r="BR34" s="33">
        <v>0.117031</v>
      </c>
      <c r="BS34" s="33">
        <v>-0.36048639999999998</v>
      </c>
      <c r="BT34" s="33">
        <v>-1.0948329999999999</v>
      </c>
      <c r="BU34" s="33">
        <v>-0.98100290000000001</v>
      </c>
      <c r="BV34" s="33">
        <v>-0.45129859999999999</v>
      </c>
      <c r="BW34" s="33">
        <v>-0.34591050000000001</v>
      </c>
      <c r="BX34" s="33">
        <v>-0.13613810000000001</v>
      </c>
      <c r="BY34" s="33">
        <v>-8.82772E-2</v>
      </c>
      <c r="BZ34" s="33">
        <v>-6.0249700000000003E-2</v>
      </c>
      <c r="CA34" s="33">
        <v>9.6157999999999993E-2</v>
      </c>
      <c r="CB34" s="33">
        <v>0.151563</v>
      </c>
      <c r="CC34" s="33">
        <v>0.30858449999999998</v>
      </c>
      <c r="CD34" s="33">
        <v>2.6206799999999999E-2</v>
      </c>
      <c r="CE34" s="33">
        <v>0.23617640000000001</v>
      </c>
      <c r="CF34" s="33">
        <v>0.53144020000000003</v>
      </c>
      <c r="CG34" s="33">
        <v>0.85274899999999998</v>
      </c>
      <c r="CH34" s="33">
        <v>0.67925550000000001</v>
      </c>
      <c r="CI34" s="33">
        <v>1.042926</v>
      </c>
      <c r="CJ34" s="33">
        <v>1.5340279999999999</v>
      </c>
      <c r="CK34" s="33">
        <v>1.2465360000000001</v>
      </c>
      <c r="CL34" s="33">
        <v>1.0594779999999999</v>
      </c>
      <c r="CM34" s="33">
        <v>0.70938730000000005</v>
      </c>
      <c r="CN34" s="33">
        <v>0.53153819999999996</v>
      </c>
      <c r="CO34" s="33">
        <v>0.230771</v>
      </c>
      <c r="CP34" s="33">
        <v>0.27584330000000001</v>
      </c>
      <c r="CQ34" s="33">
        <v>-0.18431239999999999</v>
      </c>
      <c r="CR34" s="33">
        <v>-0.92074840000000002</v>
      </c>
      <c r="CS34" s="33">
        <v>-0.824658</v>
      </c>
      <c r="CT34" s="33">
        <v>-0.31451279999999998</v>
      </c>
      <c r="CU34" s="33">
        <v>-0.23158709999999999</v>
      </c>
      <c r="CV34" s="33">
        <v>-3.8427099999999999E-2</v>
      </c>
      <c r="CW34" s="33">
        <v>-1.9650000000000002E-3</v>
      </c>
      <c r="CX34" s="33">
        <v>2.2890299999999999E-2</v>
      </c>
      <c r="CY34" s="33">
        <v>0.17924619999999999</v>
      </c>
      <c r="CZ34" s="33">
        <v>0.2327234</v>
      </c>
      <c r="DA34" s="33">
        <v>0.39200669999999999</v>
      </c>
      <c r="DB34" s="33">
        <v>0.1157996</v>
      </c>
      <c r="DC34" s="33">
        <v>0.33572930000000001</v>
      </c>
      <c r="DD34" s="33">
        <v>0.64194530000000005</v>
      </c>
      <c r="DE34" s="33">
        <v>0.98625370000000001</v>
      </c>
      <c r="DF34" s="33">
        <v>0.83804940000000006</v>
      </c>
      <c r="DG34" s="33">
        <v>1.2086349999999999</v>
      </c>
      <c r="DH34" s="33">
        <v>1.700097</v>
      </c>
      <c r="DI34" s="33">
        <v>1.4167829999999999</v>
      </c>
      <c r="DJ34" s="33">
        <v>1.232802</v>
      </c>
      <c r="DK34" s="33">
        <v>0.87168409999999996</v>
      </c>
      <c r="DL34" s="33">
        <v>0.68316809999999994</v>
      </c>
      <c r="DM34" s="33">
        <v>0.38485910000000001</v>
      </c>
      <c r="DN34" s="33">
        <v>0.43465559999999998</v>
      </c>
      <c r="DO34" s="33">
        <v>-8.1384000000000005E-3</v>
      </c>
      <c r="DP34" s="33">
        <v>-0.74666350000000004</v>
      </c>
      <c r="DQ34" s="33">
        <v>-0.66831309999999999</v>
      </c>
      <c r="DR34" s="33">
        <v>-0.177727</v>
      </c>
      <c r="DS34" s="33">
        <v>-0.1172637</v>
      </c>
      <c r="DT34" s="33">
        <v>5.92839E-2</v>
      </c>
      <c r="DU34" s="33">
        <v>0.1226561</v>
      </c>
      <c r="DV34" s="33">
        <v>0.14293120000000001</v>
      </c>
      <c r="DW34" s="33">
        <v>0.29921239999999999</v>
      </c>
      <c r="DX34" s="33">
        <v>0.3499062</v>
      </c>
      <c r="DY34" s="33">
        <v>0.51245499999999999</v>
      </c>
      <c r="DZ34" s="33">
        <v>0.2451575</v>
      </c>
      <c r="EA34" s="33">
        <v>0.47946800000000001</v>
      </c>
      <c r="EB34" s="33">
        <v>0.80149709999999996</v>
      </c>
      <c r="EC34" s="33">
        <v>1.1790130000000001</v>
      </c>
      <c r="ED34" s="33">
        <v>1.0673220000000001</v>
      </c>
      <c r="EE34" s="33">
        <v>1.447892</v>
      </c>
      <c r="EF34" s="33">
        <v>1.9398740000000001</v>
      </c>
      <c r="EG34" s="33">
        <v>1.662593</v>
      </c>
      <c r="EH34" s="33">
        <v>1.483055</v>
      </c>
      <c r="EI34" s="33">
        <v>1.106015</v>
      </c>
      <c r="EJ34" s="33">
        <v>0.9020977</v>
      </c>
      <c r="EK34" s="33">
        <v>0.60733780000000004</v>
      </c>
      <c r="EL34" s="33">
        <v>0.66395550000000003</v>
      </c>
      <c r="EM34" s="33">
        <v>0.2462288</v>
      </c>
      <c r="EN34" s="33">
        <v>-0.49531239999999999</v>
      </c>
      <c r="EO34" s="33">
        <v>-0.44257590000000002</v>
      </c>
      <c r="EP34" s="33">
        <v>1.97699E-2</v>
      </c>
      <c r="EQ34" s="33">
        <v>4.7801099999999999E-2</v>
      </c>
      <c r="ER34" s="33">
        <v>0.20036300000000001</v>
      </c>
      <c r="ES34" s="33">
        <v>73.282880000000006</v>
      </c>
      <c r="ET34" s="33">
        <v>72.546419999999998</v>
      </c>
      <c r="EU34" s="33">
        <v>71.956050000000005</v>
      </c>
      <c r="EV34" s="33">
        <v>71.722890000000007</v>
      </c>
      <c r="EW34" s="33">
        <v>71.742320000000007</v>
      </c>
      <c r="EX34" s="33">
        <v>71.690470000000005</v>
      </c>
      <c r="EY34" s="33">
        <v>71.158900000000003</v>
      </c>
      <c r="EZ34" s="33">
        <v>71.314779999999999</v>
      </c>
      <c r="FA34" s="33">
        <v>74.342179999999999</v>
      </c>
      <c r="FB34" s="33">
        <v>78.367289999999997</v>
      </c>
      <c r="FC34" s="33">
        <v>82.078069999999997</v>
      </c>
      <c r="FD34" s="33">
        <v>85.588980000000006</v>
      </c>
      <c r="FE34" s="33">
        <v>88.570189999999997</v>
      </c>
      <c r="FF34" s="33">
        <v>87.946749999999994</v>
      </c>
      <c r="FG34" s="33">
        <v>87.396950000000004</v>
      </c>
      <c r="FH34" s="33">
        <v>85.666439999999994</v>
      </c>
      <c r="FI34" s="33">
        <v>85.829740000000001</v>
      </c>
      <c r="FJ34" s="33">
        <v>85.720179999999999</v>
      </c>
      <c r="FK34" s="33">
        <v>84.035970000000006</v>
      </c>
      <c r="FL34" s="33">
        <v>79.60378</v>
      </c>
      <c r="FM34" s="33">
        <v>76.890810000000002</v>
      </c>
      <c r="FN34" s="33">
        <v>75.232960000000006</v>
      </c>
      <c r="FO34" s="33">
        <v>73.623239999999996</v>
      </c>
      <c r="FP34" s="33">
        <v>71.974040000000002</v>
      </c>
      <c r="FQ34" s="33">
        <v>3.9276170000000001</v>
      </c>
      <c r="FR34" s="33">
        <v>0.2538552</v>
      </c>
      <c r="FS34">
        <v>0</v>
      </c>
    </row>
    <row r="35" spans="1:175" x14ac:dyDescent="0.2">
      <c r="A35" t="s">
        <v>209</v>
      </c>
      <c r="B35" t="s">
        <v>220</v>
      </c>
      <c r="C35">
        <v>42979</v>
      </c>
      <c r="D35">
        <v>1544</v>
      </c>
      <c r="E35" s="33">
        <v>17.98075</v>
      </c>
      <c r="F35" s="33">
        <v>17.104939999999999</v>
      </c>
      <c r="G35" s="33">
        <v>16.73781</v>
      </c>
      <c r="H35" s="33">
        <v>16.789650000000002</v>
      </c>
      <c r="I35" s="33">
        <v>17.639749999999999</v>
      </c>
      <c r="J35" s="33">
        <v>19.292580000000001</v>
      </c>
      <c r="K35" s="33">
        <v>21.7639</v>
      </c>
      <c r="L35" s="33">
        <v>24.362960000000001</v>
      </c>
      <c r="M35" s="33">
        <v>28.838429999999999</v>
      </c>
      <c r="N35" s="33">
        <v>32.111930000000001</v>
      </c>
      <c r="O35" s="33">
        <v>34.228659999999998</v>
      </c>
      <c r="P35" s="33">
        <v>35.254809999999999</v>
      </c>
      <c r="Q35" s="33">
        <v>34.739780000000003</v>
      </c>
      <c r="R35" s="33">
        <v>35.331679999999999</v>
      </c>
      <c r="S35" s="33">
        <v>34.975929999999998</v>
      </c>
      <c r="T35" s="33">
        <v>35.085059999999999</v>
      </c>
      <c r="U35" s="33">
        <v>34.317050000000002</v>
      </c>
      <c r="V35" s="33">
        <v>31.489260000000002</v>
      </c>
      <c r="W35" s="33">
        <v>28.752829999999999</v>
      </c>
      <c r="X35" s="33">
        <v>28.767299999999999</v>
      </c>
      <c r="Y35" s="33">
        <v>27.768419999999999</v>
      </c>
      <c r="Z35" s="33">
        <v>25.17867</v>
      </c>
      <c r="AA35" s="33">
        <v>22.31033</v>
      </c>
      <c r="AB35" s="33">
        <v>20.096350000000001</v>
      </c>
      <c r="AC35" s="33">
        <v>-0.39750249999999998</v>
      </c>
      <c r="AD35" s="33">
        <v>-0.39597300000000002</v>
      </c>
      <c r="AE35" s="33">
        <v>-0.36813889999999999</v>
      </c>
      <c r="AF35" s="33">
        <v>-0.13103790000000001</v>
      </c>
      <c r="AG35" s="33">
        <v>-3.4472000000000001E-3</v>
      </c>
      <c r="AH35" s="33">
        <v>-0.13426850000000001</v>
      </c>
      <c r="AI35" s="33">
        <v>-1.2942199999999999E-2</v>
      </c>
      <c r="AJ35" s="33">
        <v>0.31873259999999998</v>
      </c>
      <c r="AK35" s="33">
        <v>-0.11106530000000001</v>
      </c>
      <c r="AL35" s="33">
        <v>-5.0400199999999999E-2</v>
      </c>
      <c r="AM35" s="33">
        <v>0.19361490000000001</v>
      </c>
      <c r="AN35" s="33">
        <v>0.48751040000000001</v>
      </c>
      <c r="AO35" s="33">
        <v>-0.13498969999999999</v>
      </c>
      <c r="AP35" s="33">
        <v>-0.32061519999999999</v>
      </c>
      <c r="AQ35" s="33">
        <v>-0.82641799999999999</v>
      </c>
      <c r="AR35" s="33">
        <v>-0.14794289999999999</v>
      </c>
      <c r="AS35" s="33">
        <v>0.2352659</v>
      </c>
      <c r="AT35" s="33">
        <v>-0.19205030000000001</v>
      </c>
      <c r="AU35" s="33">
        <v>-0.48823929999999999</v>
      </c>
      <c r="AV35" s="33">
        <v>-1.3340270000000001</v>
      </c>
      <c r="AW35" s="33">
        <v>-1.024886</v>
      </c>
      <c r="AX35" s="33">
        <v>-0.76919159999999998</v>
      </c>
      <c r="AY35" s="33">
        <v>-0.45773049999999998</v>
      </c>
      <c r="AZ35" s="33">
        <v>-0.54505870000000001</v>
      </c>
      <c r="BA35" s="33">
        <v>-0.26398120000000003</v>
      </c>
      <c r="BB35" s="33">
        <v>-0.26367889999999999</v>
      </c>
      <c r="BC35" s="33">
        <v>-0.25120530000000002</v>
      </c>
      <c r="BD35" s="33">
        <v>-1.85413E-2</v>
      </c>
      <c r="BE35" s="33">
        <v>0.1147088</v>
      </c>
      <c r="BF35" s="33">
        <v>-1.0341400000000001E-2</v>
      </c>
      <c r="BG35" s="33">
        <v>0.1408422</v>
      </c>
      <c r="BH35" s="33">
        <v>0.50159500000000001</v>
      </c>
      <c r="BI35" s="33">
        <v>0.1117229</v>
      </c>
      <c r="BJ35" s="33">
        <v>0.19562689999999999</v>
      </c>
      <c r="BK35" s="33">
        <v>0.45230419999999999</v>
      </c>
      <c r="BL35" s="33">
        <v>0.75034149999999999</v>
      </c>
      <c r="BM35" s="33">
        <v>0.1246042</v>
      </c>
      <c r="BN35" s="33">
        <v>-4.92977E-2</v>
      </c>
      <c r="BO35" s="33">
        <v>-0.55119010000000002</v>
      </c>
      <c r="BP35" s="33">
        <v>0.13833699999999999</v>
      </c>
      <c r="BQ35" s="33">
        <v>0.50413520000000001</v>
      </c>
      <c r="BR35" s="33">
        <v>8.0834799999999998E-2</v>
      </c>
      <c r="BS35" s="33">
        <v>-0.19543579999999999</v>
      </c>
      <c r="BT35" s="33">
        <v>-1.023925</v>
      </c>
      <c r="BU35" s="33">
        <v>-0.73954149999999996</v>
      </c>
      <c r="BV35" s="33">
        <v>-0.52986730000000004</v>
      </c>
      <c r="BW35" s="33">
        <v>-0.26501910000000001</v>
      </c>
      <c r="BX35" s="33">
        <v>-0.3780019</v>
      </c>
      <c r="BY35" s="33">
        <v>-0.17150470000000001</v>
      </c>
      <c r="BZ35" s="33">
        <v>-0.17205239999999999</v>
      </c>
      <c r="CA35" s="33">
        <v>-0.17021739999999999</v>
      </c>
      <c r="CB35" s="33">
        <v>5.9373599999999999E-2</v>
      </c>
      <c r="CC35" s="33">
        <v>0.1965432</v>
      </c>
      <c r="CD35" s="33">
        <v>7.5490199999999993E-2</v>
      </c>
      <c r="CE35" s="33">
        <v>0.24735280000000001</v>
      </c>
      <c r="CF35" s="33">
        <v>0.62824500000000005</v>
      </c>
      <c r="CG35" s="33">
        <v>0.26602530000000002</v>
      </c>
      <c r="CH35" s="33">
        <v>0.36602449999999997</v>
      </c>
      <c r="CI35" s="33">
        <v>0.63147149999999996</v>
      </c>
      <c r="CJ35" s="33">
        <v>0.93237760000000003</v>
      </c>
      <c r="CK35" s="33">
        <v>0.3043981</v>
      </c>
      <c r="CL35" s="33">
        <v>0.13861599999999999</v>
      </c>
      <c r="CM35" s="33">
        <v>-0.3605681</v>
      </c>
      <c r="CN35" s="33">
        <v>0.33661360000000001</v>
      </c>
      <c r="CO35" s="33">
        <v>0.6903532</v>
      </c>
      <c r="CP35" s="33">
        <v>0.26983410000000002</v>
      </c>
      <c r="CQ35" s="33">
        <v>7.3590000000000001E-3</v>
      </c>
      <c r="CR35" s="33">
        <v>-0.80914969999999997</v>
      </c>
      <c r="CS35" s="33">
        <v>-0.54191310000000004</v>
      </c>
      <c r="CT35" s="33">
        <v>-0.36411199999999999</v>
      </c>
      <c r="CU35" s="33">
        <v>-0.1315479</v>
      </c>
      <c r="CV35" s="33">
        <v>-0.2622989</v>
      </c>
      <c r="CW35" s="33">
        <v>-7.9028200000000007E-2</v>
      </c>
      <c r="CX35" s="33">
        <v>-8.0425899999999995E-2</v>
      </c>
      <c r="CY35" s="33">
        <v>-8.9229500000000003E-2</v>
      </c>
      <c r="CZ35" s="33">
        <v>0.13728850000000001</v>
      </c>
      <c r="DA35" s="33">
        <v>0.2783776</v>
      </c>
      <c r="DB35" s="33">
        <v>0.16132179999999999</v>
      </c>
      <c r="DC35" s="33">
        <v>0.35386339999999999</v>
      </c>
      <c r="DD35" s="33">
        <v>0.75489499999999998</v>
      </c>
      <c r="DE35" s="33">
        <v>0.42032779999999997</v>
      </c>
      <c r="DF35" s="33">
        <v>0.53642210000000001</v>
      </c>
      <c r="DG35" s="33">
        <v>0.81063890000000005</v>
      </c>
      <c r="DH35" s="33">
        <v>1.114414</v>
      </c>
      <c r="DI35" s="33">
        <v>0.48419200000000001</v>
      </c>
      <c r="DJ35" s="33">
        <v>0.32652969999999998</v>
      </c>
      <c r="DK35" s="33">
        <v>-0.16994609999999999</v>
      </c>
      <c r="DL35" s="33">
        <v>0.53489019999999998</v>
      </c>
      <c r="DM35" s="33">
        <v>0.87657119999999999</v>
      </c>
      <c r="DN35" s="33">
        <v>0.45883350000000001</v>
      </c>
      <c r="DO35" s="33">
        <v>0.2101538</v>
      </c>
      <c r="DP35" s="33">
        <v>-0.59437410000000002</v>
      </c>
      <c r="DQ35" s="33">
        <v>-0.3442846</v>
      </c>
      <c r="DR35" s="33">
        <v>-0.1983567</v>
      </c>
      <c r="DS35" s="33">
        <v>1.9234E-3</v>
      </c>
      <c r="DT35" s="33">
        <v>-0.1465959</v>
      </c>
      <c r="DU35" s="33">
        <v>5.4493100000000003E-2</v>
      </c>
      <c r="DV35" s="33">
        <v>5.1868200000000003E-2</v>
      </c>
      <c r="DW35" s="33">
        <v>2.7704099999999999E-2</v>
      </c>
      <c r="DX35" s="33">
        <v>0.24978510000000001</v>
      </c>
      <c r="DY35" s="33">
        <v>0.39653349999999998</v>
      </c>
      <c r="DZ35" s="33">
        <v>0.28524890000000003</v>
      </c>
      <c r="EA35" s="33">
        <v>0.50764779999999998</v>
      </c>
      <c r="EB35" s="33">
        <v>0.93775739999999996</v>
      </c>
      <c r="EC35" s="33">
        <v>0.64311589999999996</v>
      </c>
      <c r="ED35" s="33">
        <v>0.78244919999999996</v>
      </c>
      <c r="EE35" s="33">
        <v>1.0693280000000001</v>
      </c>
      <c r="EF35" s="33">
        <v>1.3772450000000001</v>
      </c>
      <c r="EG35" s="33">
        <v>0.7437859</v>
      </c>
      <c r="EH35" s="33">
        <v>0.59784720000000002</v>
      </c>
      <c r="EI35" s="33">
        <v>0.10528179999999999</v>
      </c>
      <c r="EJ35" s="33">
        <v>0.82116999999999996</v>
      </c>
      <c r="EK35" s="33">
        <v>1.14544</v>
      </c>
      <c r="EL35" s="33">
        <v>0.73171850000000005</v>
      </c>
      <c r="EM35" s="33">
        <v>0.50295730000000005</v>
      </c>
      <c r="EN35" s="33">
        <v>-0.28427229999999998</v>
      </c>
      <c r="EO35" s="33">
        <v>-5.89405E-2</v>
      </c>
      <c r="EP35" s="33">
        <v>4.09676E-2</v>
      </c>
      <c r="EQ35" s="33">
        <v>0.19463469999999999</v>
      </c>
      <c r="ER35" s="33">
        <v>2.0460800000000001E-2</v>
      </c>
      <c r="ES35" s="33">
        <v>72.810950000000005</v>
      </c>
      <c r="ET35" s="33">
        <v>73.649299999999997</v>
      </c>
      <c r="EU35" s="33">
        <v>72.281180000000006</v>
      </c>
      <c r="EV35" s="33">
        <v>72.243030000000005</v>
      </c>
      <c r="EW35" s="33">
        <v>71.813289999999995</v>
      </c>
      <c r="EX35" s="33">
        <v>71.906260000000003</v>
      </c>
      <c r="EY35" s="33">
        <v>71.781049999999993</v>
      </c>
      <c r="EZ35" s="33">
        <v>71.950220000000002</v>
      </c>
      <c r="FA35" s="33">
        <v>77.633740000000003</v>
      </c>
      <c r="FB35" s="33">
        <v>85.001329999999996</v>
      </c>
      <c r="FC35" s="33">
        <v>90.646370000000005</v>
      </c>
      <c r="FD35" s="33">
        <v>94.020690000000002</v>
      </c>
      <c r="FE35" s="33">
        <v>94.427459999999996</v>
      </c>
      <c r="FF35" s="33">
        <v>94.263990000000007</v>
      </c>
      <c r="FG35" s="33">
        <v>94.147720000000007</v>
      </c>
      <c r="FH35" s="33">
        <v>93.705569999999994</v>
      </c>
      <c r="FI35" s="33">
        <v>92.810379999999995</v>
      </c>
      <c r="FJ35" s="33">
        <v>90.671409999999995</v>
      </c>
      <c r="FK35" s="33">
        <v>87.621099999999998</v>
      </c>
      <c r="FL35" s="33">
        <v>85.059569999999994</v>
      </c>
      <c r="FM35" s="33">
        <v>81.807479999999998</v>
      </c>
      <c r="FN35" s="33">
        <v>80.416759999999996</v>
      </c>
      <c r="FO35" s="33">
        <v>79.002560000000003</v>
      </c>
      <c r="FP35" s="33">
        <v>78.038529999999994</v>
      </c>
      <c r="FQ35" s="33">
        <v>4.6984729999999999</v>
      </c>
      <c r="FR35" s="33">
        <v>0.31192009999999998</v>
      </c>
      <c r="FS35">
        <v>0</v>
      </c>
    </row>
    <row r="36" spans="1:175" x14ac:dyDescent="0.2">
      <c r="A36" t="s">
        <v>209</v>
      </c>
      <c r="B36" t="s">
        <v>220</v>
      </c>
      <c r="C36">
        <v>42980</v>
      </c>
      <c r="D36">
        <v>1544</v>
      </c>
      <c r="E36" s="33">
        <v>18.754349999999999</v>
      </c>
      <c r="F36" s="33">
        <v>17.745729999999998</v>
      </c>
      <c r="G36" s="33">
        <v>17.321079999999998</v>
      </c>
      <c r="H36" s="33">
        <v>16.94914</v>
      </c>
      <c r="I36" s="33">
        <v>17.348020000000002</v>
      </c>
      <c r="J36" s="33">
        <v>18.369150000000001</v>
      </c>
      <c r="K36" s="33">
        <v>19.251480000000001</v>
      </c>
      <c r="L36" s="33">
        <v>20.452349999999999</v>
      </c>
      <c r="M36" s="33">
        <v>23.547429999999999</v>
      </c>
      <c r="N36" s="33">
        <v>26.647390000000001</v>
      </c>
      <c r="O36" s="33">
        <v>28.154710000000001</v>
      </c>
      <c r="P36" s="33">
        <v>29.422789999999999</v>
      </c>
      <c r="Q36" s="33">
        <v>29.173909999999999</v>
      </c>
      <c r="R36" s="33">
        <v>29.39357</v>
      </c>
      <c r="S36" s="33">
        <v>29.52863</v>
      </c>
      <c r="T36" s="33">
        <v>29.55706</v>
      </c>
      <c r="U36" s="33">
        <v>29.745339999999999</v>
      </c>
      <c r="V36" s="33">
        <v>28.477250000000002</v>
      </c>
      <c r="W36" s="33">
        <v>27.303329999999999</v>
      </c>
      <c r="X36" s="33">
        <v>27.507449999999999</v>
      </c>
      <c r="Y36" s="33">
        <v>26.814869999999999</v>
      </c>
      <c r="Z36" s="33">
        <v>24.970179999999999</v>
      </c>
      <c r="AA36" s="33">
        <v>23.239229999999999</v>
      </c>
      <c r="AB36" s="33">
        <v>22.029699999999998</v>
      </c>
      <c r="AC36" s="33">
        <v>-0.50395080000000003</v>
      </c>
      <c r="AD36" s="33">
        <v>-0.27104840000000002</v>
      </c>
      <c r="AE36" s="33">
        <v>-0.14537949999999999</v>
      </c>
      <c r="AF36" s="33">
        <v>-0.29025329999999999</v>
      </c>
      <c r="AG36" s="33">
        <v>-0.12577550000000001</v>
      </c>
      <c r="AH36" s="33">
        <v>0.18323410000000001</v>
      </c>
      <c r="AI36" s="33">
        <v>-1.38724E-2</v>
      </c>
      <c r="AJ36" s="33">
        <v>-0.13866970000000001</v>
      </c>
      <c r="AK36" s="33">
        <v>-0.84329710000000002</v>
      </c>
      <c r="AL36" s="33">
        <v>-0.32380209999999998</v>
      </c>
      <c r="AM36" s="33">
        <v>-0.15059349999999999</v>
      </c>
      <c r="AN36" s="33">
        <v>4.9114400000000002E-2</v>
      </c>
      <c r="AO36" s="33">
        <v>-0.43034139999999999</v>
      </c>
      <c r="AP36" s="33">
        <v>-0.160409</v>
      </c>
      <c r="AQ36" s="33">
        <v>-0.18307499999999999</v>
      </c>
      <c r="AR36" s="33">
        <v>-9.7971199999999994E-2</v>
      </c>
      <c r="AS36" s="33">
        <v>-0.37536849999999999</v>
      </c>
      <c r="AT36" s="33">
        <v>-0.87467070000000002</v>
      </c>
      <c r="AU36" s="33">
        <v>-0.83508369999999998</v>
      </c>
      <c r="AV36" s="33">
        <v>-1.1889110000000001</v>
      </c>
      <c r="AW36" s="33">
        <v>-1.0148630000000001</v>
      </c>
      <c r="AX36" s="33">
        <v>-1.275118</v>
      </c>
      <c r="AY36" s="33">
        <v>-0.78419620000000001</v>
      </c>
      <c r="AZ36" s="33">
        <v>-0.43652540000000001</v>
      </c>
      <c r="BA36" s="33">
        <v>-0.34007409999999999</v>
      </c>
      <c r="BB36" s="33">
        <v>-0.1213788</v>
      </c>
      <c r="BC36" s="33">
        <v>-1.4154099999999999E-2</v>
      </c>
      <c r="BD36" s="33">
        <v>-0.16324359999999999</v>
      </c>
      <c r="BE36" s="33">
        <v>2.7233000000000001E-3</v>
      </c>
      <c r="BF36" s="33">
        <v>0.3327116</v>
      </c>
      <c r="BG36" s="33">
        <v>0.17520230000000001</v>
      </c>
      <c r="BH36" s="33">
        <v>7.7903500000000001E-2</v>
      </c>
      <c r="BI36" s="33">
        <v>-0.58452579999999998</v>
      </c>
      <c r="BJ36" s="33">
        <v>-2.26892E-2</v>
      </c>
      <c r="BK36" s="33">
        <v>0.17606369999999999</v>
      </c>
      <c r="BL36" s="33">
        <v>0.39150859999999998</v>
      </c>
      <c r="BM36" s="33">
        <v>-0.1091278</v>
      </c>
      <c r="BN36" s="33">
        <v>0.14594509999999999</v>
      </c>
      <c r="BO36" s="33">
        <v>0.1201007</v>
      </c>
      <c r="BP36" s="33">
        <v>0.2039958</v>
      </c>
      <c r="BQ36" s="33">
        <v>-7.9291399999999998E-2</v>
      </c>
      <c r="BR36" s="33">
        <v>-0.58195169999999996</v>
      </c>
      <c r="BS36" s="33">
        <v>-0.53249840000000004</v>
      </c>
      <c r="BT36" s="33">
        <v>-0.90742710000000004</v>
      </c>
      <c r="BU36" s="33">
        <v>-0.73651860000000002</v>
      </c>
      <c r="BV36" s="33">
        <v>-0.99267989999999995</v>
      </c>
      <c r="BW36" s="33">
        <v>-0.53221379999999996</v>
      </c>
      <c r="BX36" s="33">
        <v>-0.1906899</v>
      </c>
      <c r="BY36" s="33">
        <v>-0.22657350000000001</v>
      </c>
      <c r="BZ36" s="33">
        <v>-1.7718100000000001E-2</v>
      </c>
      <c r="CA36" s="33">
        <v>7.67322E-2</v>
      </c>
      <c r="CB36" s="33">
        <v>-7.5276999999999997E-2</v>
      </c>
      <c r="CC36" s="33">
        <v>9.17211E-2</v>
      </c>
      <c r="CD36" s="33">
        <v>0.4362393</v>
      </c>
      <c r="CE36" s="33">
        <v>0.30615490000000001</v>
      </c>
      <c r="CF36" s="33">
        <v>0.2279014</v>
      </c>
      <c r="CG36" s="33">
        <v>-0.40530149999999998</v>
      </c>
      <c r="CH36" s="33">
        <v>0.18586069999999999</v>
      </c>
      <c r="CI36" s="33">
        <v>0.40230559999999999</v>
      </c>
      <c r="CJ36" s="33">
        <v>0.62864969999999998</v>
      </c>
      <c r="CK36" s="33">
        <v>0.11334379999999999</v>
      </c>
      <c r="CL36" s="33">
        <v>0.35812509999999997</v>
      </c>
      <c r="CM36" s="33">
        <v>0.33007930000000002</v>
      </c>
      <c r="CN36" s="33">
        <v>0.41313729999999999</v>
      </c>
      <c r="CO36" s="33">
        <v>0.12577070000000001</v>
      </c>
      <c r="CP36" s="33">
        <v>-0.37921539999999998</v>
      </c>
      <c r="CQ36" s="33">
        <v>-0.32292880000000002</v>
      </c>
      <c r="CR36" s="33">
        <v>-0.71247210000000005</v>
      </c>
      <c r="CS36" s="33">
        <v>-0.54373780000000005</v>
      </c>
      <c r="CT36" s="33">
        <v>-0.79706379999999999</v>
      </c>
      <c r="CU36" s="33">
        <v>-0.3576916</v>
      </c>
      <c r="CV36" s="33">
        <v>-2.0424999999999999E-2</v>
      </c>
      <c r="CW36" s="33">
        <v>-0.1130729</v>
      </c>
      <c r="CX36" s="33">
        <v>8.5942599999999994E-2</v>
      </c>
      <c r="CY36" s="33">
        <v>0.1676185</v>
      </c>
      <c r="CZ36" s="33">
        <v>1.2689600000000001E-2</v>
      </c>
      <c r="DA36" s="33">
        <v>0.18071889999999999</v>
      </c>
      <c r="DB36" s="33">
        <v>0.539767</v>
      </c>
      <c r="DC36" s="33">
        <v>0.43710749999999998</v>
      </c>
      <c r="DD36" s="33">
        <v>0.37789929999999999</v>
      </c>
      <c r="DE36" s="33">
        <v>-0.22607720000000001</v>
      </c>
      <c r="DF36" s="33">
        <v>0.3944106</v>
      </c>
      <c r="DG36" s="33">
        <v>0.62854739999999998</v>
      </c>
      <c r="DH36" s="33">
        <v>0.86579079999999997</v>
      </c>
      <c r="DI36" s="33">
        <v>0.33581539999999999</v>
      </c>
      <c r="DJ36" s="33">
        <v>0.57030499999999995</v>
      </c>
      <c r="DK36" s="33">
        <v>0.54005780000000003</v>
      </c>
      <c r="DL36" s="33">
        <v>0.62227869999999996</v>
      </c>
      <c r="DM36" s="33">
        <v>0.33083279999999998</v>
      </c>
      <c r="DN36" s="33">
        <v>-0.1764791</v>
      </c>
      <c r="DO36" s="33">
        <v>-0.11335919999999999</v>
      </c>
      <c r="DP36" s="33">
        <v>-0.51751709999999995</v>
      </c>
      <c r="DQ36" s="33">
        <v>-0.35095710000000002</v>
      </c>
      <c r="DR36" s="33">
        <v>-0.60144779999999998</v>
      </c>
      <c r="DS36" s="33">
        <v>-0.18316940000000001</v>
      </c>
      <c r="DT36" s="33">
        <v>0.1498399</v>
      </c>
      <c r="DU36" s="33">
        <v>5.0803899999999999E-2</v>
      </c>
      <c r="DV36" s="33">
        <v>0.23561219999999999</v>
      </c>
      <c r="DW36" s="33">
        <v>0.298844</v>
      </c>
      <c r="DX36" s="33">
        <v>0.1396993</v>
      </c>
      <c r="DY36" s="33">
        <v>0.30921769999999998</v>
      </c>
      <c r="DZ36" s="33">
        <v>0.68924450000000004</v>
      </c>
      <c r="EA36" s="33">
        <v>0.62618220000000002</v>
      </c>
      <c r="EB36" s="33">
        <v>0.59447249999999996</v>
      </c>
      <c r="EC36" s="33">
        <v>3.2694099999999997E-2</v>
      </c>
      <c r="ED36" s="33">
        <v>0.69552349999999996</v>
      </c>
      <c r="EE36" s="33">
        <v>0.95520479999999997</v>
      </c>
      <c r="EF36" s="33">
        <v>1.2081850000000001</v>
      </c>
      <c r="EG36" s="33">
        <v>0.65702899999999997</v>
      </c>
      <c r="EH36" s="33">
        <v>0.87665919999999997</v>
      </c>
      <c r="EI36" s="33">
        <v>0.84323360000000003</v>
      </c>
      <c r="EJ36" s="33">
        <v>0.92424580000000001</v>
      </c>
      <c r="EK36" s="33">
        <v>0.62690990000000002</v>
      </c>
      <c r="EL36" s="33">
        <v>0.11624</v>
      </c>
      <c r="EM36" s="33">
        <v>0.18922610000000001</v>
      </c>
      <c r="EN36" s="33">
        <v>-0.2360331</v>
      </c>
      <c r="EO36" s="33">
        <v>-7.2612300000000005E-2</v>
      </c>
      <c r="EP36" s="33">
        <v>-0.31900919999999999</v>
      </c>
      <c r="EQ36" s="33">
        <v>6.8812999999999999E-2</v>
      </c>
      <c r="ER36" s="33">
        <v>0.39567540000000001</v>
      </c>
      <c r="ES36" s="33">
        <v>77.125709999999998</v>
      </c>
      <c r="ET36" s="33">
        <v>76.018619999999999</v>
      </c>
      <c r="EU36" s="33">
        <v>75.443029999999993</v>
      </c>
      <c r="EV36" s="33">
        <v>74.870440000000002</v>
      </c>
      <c r="EW36" s="33">
        <v>74.367429999999999</v>
      </c>
      <c r="EX36" s="33">
        <v>73.684520000000006</v>
      </c>
      <c r="EY36" s="33">
        <v>72.890180000000001</v>
      </c>
      <c r="EZ36" s="33">
        <v>73.132249999999999</v>
      </c>
      <c r="FA36" s="33">
        <v>75.336089999999999</v>
      </c>
      <c r="FB36" s="33">
        <v>80.112579999999994</v>
      </c>
      <c r="FC36" s="33">
        <v>85.484440000000006</v>
      </c>
      <c r="FD36" s="33">
        <v>89.194900000000004</v>
      </c>
      <c r="FE36" s="33">
        <v>93.237110000000001</v>
      </c>
      <c r="FF36" s="33">
        <v>94.790790000000001</v>
      </c>
      <c r="FG36" s="33">
        <v>94.016490000000005</v>
      </c>
      <c r="FH36" s="33">
        <v>92.467969999999994</v>
      </c>
      <c r="FI36" s="33">
        <v>92.304770000000005</v>
      </c>
      <c r="FJ36" s="33">
        <v>92.413709999999995</v>
      </c>
      <c r="FK36" s="33">
        <v>90.550749999999994</v>
      </c>
      <c r="FL36" s="33">
        <v>88.389449999999997</v>
      </c>
      <c r="FM36" s="33">
        <v>85.467579999999998</v>
      </c>
      <c r="FN36" s="33">
        <v>85.592330000000004</v>
      </c>
      <c r="FO36" s="33">
        <v>86.342759999999998</v>
      </c>
      <c r="FP36" s="33">
        <v>86.443079999999995</v>
      </c>
      <c r="FQ36" s="33">
        <v>5.4790229999999998</v>
      </c>
      <c r="FR36" s="33">
        <v>0.35554639999999998</v>
      </c>
      <c r="FS36">
        <v>0</v>
      </c>
    </row>
    <row r="37" spans="1:175" x14ac:dyDescent="0.2">
      <c r="A37" t="s">
        <v>209</v>
      </c>
      <c r="B37" t="s">
        <v>220</v>
      </c>
      <c r="C37" t="s">
        <v>235</v>
      </c>
      <c r="D37">
        <v>1544</v>
      </c>
      <c r="E37" s="33">
        <v>18.021139999999999</v>
      </c>
      <c r="F37" s="33">
        <v>17.194759999999999</v>
      </c>
      <c r="G37" s="33">
        <v>16.82253</v>
      </c>
      <c r="H37" s="33">
        <v>16.82723</v>
      </c>
      <c r="I37" s="33">
        <v>17.71358</v>
      </c>
      <c r="J37" s="33">
        <v>19.333929999999999</v>
      </c>
      <c r="K37" s="33">
        <v>21.812049999999999</v>
      </c>
      <c r="L37" s="33">
        <v>24.29156</v>
      </c>
      <c r="M37" s="33">
        <v>28.738880000000002</v>
      </c>
      <c r="N37" s="33">
        <v>31.69744</v>
      </c>
      <c r="O37" s="33">
        <v>33.710970000000003</v>
      </c>
      <c r="P37" s="33">
        <v>34.959380000000003</v>
      </c>
      <c r="Q37" s="33">
        <v>34.855080000000001</v>
      </c>
      <c r="R37" s="33">
        <v>35.204509999999999</v>
      </c>
      <c r="S37" s="33">
        <v>34.908329999999999</v>
      </c>
      <c r="T37" s="33">
        <v>34.710270000000001</v>
      </c>
      <c r="U37" s="33">
        <v>33.834569999999999</v>
      </c>
      <c r="V37" s="33">
        <v>31.53978</v>
      </c>
      <c r="W37" s="33">
        <v>28.901779999999999</v>
      </c>
      <c r="X37" s="33">
        <v>29.042020000000001</v>
      </c>
      <c r="Y37" s="33">
        <v>27.69998</v>
      </c>
      <c r="Z37" s="33">
        <v>24.815809999999999</v>
      </c>
      <c r="AA37" s="33">
        <v>21.672689999999999</v>
      </c>
      <c r="AB37" s="33">
        <v>19.675799999999999</v>
      </c>
      <c r="AC37" s="33">
        <v>-0.32492209999999999</v>
      </c>
      <c r="AD37" s="33">
        <v>-0.30523210000000001</v>
      </c>
      <c r="AE37" s="33">
        <v>-0.21890499999999999</v>
      </c>
      <c r="AF37" s="33">
        <v>-6.9323800000000005E-2</v>
      </c>
      <c r="AG37" s="33">
        <v>7.3331499999999994E-2</v>
      </c>
      <c r="AH37" s="33">
        <v>-0.13667019999999999</v>
      </c>
      <c r="AI37" s="33">
        <v>1.6704400000000001E-2</v>
      </c>
      <c r="AJ37" s="33">
        <v>0.32615650000000002</v>
      </c>
      <c r="AK37" s="33">
        <v>0.25361139999999999</v>
      </c>
      <c r="AL37" s="33">
        <v>0.18321209999999999</v>
      </c>
      <c r="AM37" s="33">
        <v>0.48414649999999998</v>
      </c>
      <c r="AN37" s="33">
        <v>0.86816269999999995</v>
      </c>
      <c r="AO37" s="33">
        <v>0.41391660000000002</v>
      </c>
      <c r="AP37" s="33">
        <v>0.22896340000000001</v>
      </c>
      <c r="AQ37" s="33">
        <v>-0.18300910000000001</v>
      </c>
      <c r="AR37" s="33">
        <v>7.3831999999999995E-2</v>
      </c>
      <c r="AS37" s="33">
        <v>0.1120993</v>
      </c>
      <c r="AT37" s="33">
        <v>-8.7064299999999997E-2</v>
      </c>
      <c r="AU37" s="33">
        <v>-0.4862012</v>
      </c>
      <c r="AV37" s="33">
        <v>-1.2468360000000001</v>
      </c>
      <c r="AW37" s="33">
        <v>-1.0290509999999999</v>
      </c>
      <c r="AX37" s="33">
        <v>-0.63105529999999999</v>
      </c>
      <c r="AY37" s="33">
        <v>-0.41689399999999999</v>
      </c>
      <c r="AZ37" s="33">
        <v>-0.35362379999999999</v>
      </c>
      <c r="BA37" s="33">
        <v>-0.2096961</v>
      </c>
      <c r="BB37" s="33">
        <v>-0.19352150000000001</v>
      </c>
      <c r="BC37" s="33">
        <v>-0.1114516</v>
      </c>
      <c r="BD37" s="33">
        <v>3.3944799999999997E-2</v>
      </c>
      <c r="BE37" s="33">
        <v>0.1792234</v>
      </c>
      <c r="BF37" s="33">
        <v>-2.5882599999999999E-2</v>
      </c>
      <c r="BG37" s="33">
        <v>0.14967179999999999</v>
      </c>
      <c r="BH37" s="33">
        <v>0.47603630000000002</v>
      </c>
      <c r="BI37" s="33">
        <v>0.43426619999999999</v>
      </c>
      <c r="BJ37" s="33">
        <v>0.3837488</v>
      </c>
      <c r="BK37" s="33">
        <v>0.69273260000000003</v>
      </c>
      <c r="BL37" s="33">
        <v>1.083831</v>
      </c>
      <c r="BM37" s="33">
        <v>0.62752350000000001</v>
      </c>
      <c r="BN37" s="33">
        <v>0.4476118</v>
      </c>
      <c r="BO37" s="33">
        <v>2.8156799999999999E-2</v>
      </c>
      <c r="BP37" s="33">
        <v>0.28666700000000001</v>
      </c>
      <c r="BQ37" s="33">
        <v>0.31797389999999998</v>
      </c>
      <c r="BR37" s="33">
        <v>0.12556929999999999</v>
      </c>
      <c r="BS37" s="33">
        <v>-0.25122230000000001</v>
      </c>
      <c r="BT37" s="33">
        <v>-1.0212140000000001</v>
      </c>
      <c r="BU37" s="33">
        <v>-0.82476989999999994</v>
      </c>
      <c r="BV37" s="33">
        <v>-0.45869120000000002</v>
      </c>
      <c r="BW37" s="33">
        <v>-0.27786119999999997</v>
      </c>
      <c r="BX37" s="33">
        <v>-0.23353570000000001</v>
      </c>
      <c r="BY37" s="33">
        <v>-0.1298909</v>
      </c>
      <c r="BZ37" s="33">
        <v>-0.116151</v>
      </c>
      <c r="CA37" s="33">
        <v>-3.7029699999999999E-2</v>
      </c>
      <c r="CB37" s="33">
        <v>0.1054683</v>
      </c>
      <c r="CC37" s="33">
        <v>0.25256390000000001</v>
      </c>
      <c r="CD37" s="33">
        <v>5.0848499999999998E-2</v>
      </c>
      <c r="CE37" s="33">
        <v>0.2417646</v>
      </c>
      <c r="CF37" s="33">
        <v>0.57984259999999999</v>
      </c>
      <c r="CG37" s="33">
        <v>0.55938710000000003</v>
      </c>
      <c r="CH37" s="33">
        <v>0.52263999999999999</v>
      </c>
      <c r="CI37" s="33">
        <v>0.83719869999999996</v>
      </c>
      <c r="CJ37" s="33">
        <v>1.233203</v>
      </c>
      <c r="CK37" s="33">
        <v>0.77546700000000002</v>
      </c>
      <c r="CL37" s="33">
        <v>0.599047</v>
      </c>
      <c r="CM37" s="33">
        <v>0.1744096</v>
      </c>
      <c r="CN37" s="33">
        <v>0.43407590000000001</v>
      </c>
      <c r="CO37" s="33">
        <v>0.46056209999999997</v>
      </c>
      <c r="CP37" s="33">
        <v>0.27283869999999999</v>
      </c>
      <c r="CQ37" s="33">
        <v>-8.8476700000000005E-2</v>
      </c>
      <c r="CR37" s="33">
        <v>-0.86494899999999997</v>
      </c>
      <c r="CS37" s="33">
        <v>-0.68328549999999999</v>
      </c>
      <c r="CT37" s="33">
        <v>-0.33931240000000001</v>
      </c>
      <c r="CU37" s="33">
        <v>-0.18156749999999999</v>
      </c>
      <c r="CV37" s="33">
        <v>-0.150363</v>
      </c>
      <c r="CW37" s="33">
        <v>-5.00858E-2</v>
      </c>
      <c r="CX37" s="33">
        <v>-3.8780599999999998E-2</v>
      </c>
      <c r="CY37" s="33">
        <v>3.73922E-2</v>
      </c>
      <c r="CZ37" s="33">
        <v>0.1769918</v>
      </c>
      <c r="DA37" s="33">
        <v>0.32590429999999998</v>
      </c>
      <c r="DB37" s="33">
        <v>0.12757959999999999</v>
      </c>
      <c r="DC37" s="33">
        <v>0.33385740000000003</v>
      </c>
      <c r="DD37" s="33">
        <v>0.68364879999999995</v>
      </c>
      <c r="DE37" s="33">
        <v>0.68450809999999995</v>
      </c>
      <c r="DF37" s="33">
        <v>0.66153119999999999</v>
      </c>
      <c r="DG37" s="33">
        <v>0.9816648</v>
      </c>
      <c r="DH37" s="33">
        <v>1.382574</v>
      </c>
      <c r="DI37" s="33">
        <v>0.92341050000000002</v>
      </c>
      <c r="DJ37" s="33">
        <v>0.75048219999999999</v>
      </c>
      <c r="DK37" s="33">
        <v>0.32066240000000001</v>
      </c>
      <c r="DL37" s="33">
        <v>0.58148480000000002</v>
      </c>
      <c r="DM37" s="33">
        <v>0.60315030000000003</v>
      </c>
      <c r="DN37" s="33">
        <v>0.42010809999999998</v>
      </c>
      <c r="DO37" s="33">
        <v>7.4269000000000002E-2</v>
      </c>
      <c r="DP37" s="33">
        <v>-0.70868399999999998</v>
      </c>
      <c r="DQ37" s="33">
        <v>-0.54180119999999998</v>
      </c>
      <c r="DR37" s="33">
        <v>-0.2199335</v>
      </c>
      <c r="DS37" s="33">
        <v>-8.5273799999999997E-2</v>
      </c>
      <c r="DT37" s="33">
        <v>-6.7190299999999994E-2</v>
      </c>
      <c r="DU37" s="33">
        <v>6.5140199999999995E-2</v>
      </c>
      <c r="DV37" s="33">
        <v>7.2929999999999995E-2</v>
      </c>
      <c r="DW37" s="33">
        <v>0.14484559999999999</v>
      </c>
      <c r="DX37" s="33">
        <v>0.28026040000000002</v>
      </c>
      <c r="DY37" s="33">
        <v>0.43179630000000002</v>
      </c>
      <c r="DZ37" s="33">
        <v>0.2383672</v>
      </c>
      <c r="EA37" s="33">
        <v>0.46682489999999999</v>
      </c>
      <c r="EB37" s="33">
        <v>0.83352859999999995</v>
      </c>
      <c r="EC37" s="33">
        <v>0.86516289999999996</v>
      </c>
      <c r="ED37" s="33">
        <v>0.8620679</v>
      </c>
      <c r="EE37" s="33">
        <v>1.1902509999999999</v>
      </c>
      <c r="EF37" s="33">
        <v>1.5982430000000001</v>
      </c>
      <c r="EG37" s="33">
        <v>1.1370169999999999</v>
      </c>
      <c r="EH37" s="33">
        <v>0.96913059999999995</v>
      </c>
      <c r="EI37" s="33">
        <v>0.53182830000000003</v>
      </c>
      <c r="EJ37" s="33">
        <v>0.79431969999999996</v>
      </c>
      <c r="EK37" s="33">
        <v>0.80902490000000005</v>
      </c>
      <c r="EL37" s="33">
        <v>0.63274169999999996</v>
      </c>
      <c r="EM37" s="33">
        <v>0.30924780000000002</v>
      </c>
      <c r="EN37" s="33">
        <v>-0.48306189999999999</v>
      </c>
      <c r="EO37" s="33">
        <v>-0.3375204</v>
      </c>
      <c r="EP37" s="33">
        <v>-4.7569399999999998E-2</v>
      </c>
      <c r="EQ37" s="33">
        <v>5.3759000000000001E-2</v>
      </c>
      <c r="ER37" s="33">
        <v>5.2897800000000002E-2</v>
      </c>
      <c r="ES37" s="33">
        <v>73.046890000000005</v>
      </c>
      <c r="ET37" s="33">
        <v>73.096770000000006</v>
      </c>
      <c r="EU37" s="33">
        <v>72.119079999999997</v>
      </c>
      <c r="EV37" s="33">
        <v>71.983090000000004</v>
      </c>
      <c r="EW37" s="33">
        <v>71.777780000000007</v>
      </c>
      <c r="EX37" s="33">
        <v>71.797989999999999</v>
      </c>
      <c r="EY37" s="33">
        <v>71.469200000000001</v>
      </c>
      <c r="EZ37" s="33">
        <v>71.632810000000006</v>
      </c>
      <c r="FA37" s="33">
        <v>76.010919999999999</v>
      </c>
      <c r="FB37" s="33">
        <v>81.745069999999998</v>
      </c>
      <c r="FC37" s="33">
        <v>86.456490000000002</v>
      </c>
      <c r="FD37" s="33">
        <v>89.879360000000005</v>
      </c>
      <c r="FE37" s="33">
        <v>91.529399999999995</v>
      </c>
      <c r="FF37" s="33">
        <v>91.159000000000006</v>
      </c>
      <c r="FG37" s="33">
        <v>90.8309</v>
      </c>
      <c r="FH37" s="33">
        <v>89.741380000000007</v>
      </c>
      <c r="FI37" s="33">
        <v>89.346500000000006</v>
      </c>
      <c r="FJ37" s="33">
        <v>88.192030000000003</v>
      </c>
      <c r="FK37" s="33">
        <v>85.813400000000001</v>
      </c>
      <c r="FL37" s="33">
        <v>82.30153</v>
      </c>
      <c r="FM37" s="33">
        <v>79.342830000000006</v>
      </c>
      <c r="FN37" s="33">
        <v>77.864800000000002</v>
      </c>
      <c r="FO37" s="33">
        <v>76.385220000000004</v>
      </c>
      <c r="FP37" s="33">
        <v>75.087729999999993</v>
      </c>
      <c r="FQ37" s="33">
        <v>3.876528</v>
      </c>
      <c r="FR37" s="33">
        <v>0.24483150000000001</v>
      </c>
      <c r="FS37">
        <v>0</v>
      </c>
    </row>
    <row r="38" spans="1:175" x14ac:dyDescent="0.2">
      <c r="A38" t="s">
        <v>209</v>
      </c>
      <c r="B38" t="s">
        <v>221</v>
      </c>
      <c r="C38">
        <v>42978</v>
      </c>
      <c r="D38">
        <v>707</v>
      </c>
      <c r="E38" s="33">
        <v>18.39716</v>
      </c>
      <c r="F38" s="33">
        <v>17.68835</v>
      </c>
      <c r="G38" s="33">
        <v>17.340679999999999</v>
      </c>
      <c r="H38" s="33">
        <v>17.251190000000001</v>
      </c>
      <c r="I38" s="33">
        <v>19.092479999999998</v>
      </c>
      <c r="J38" s="33">
        <v>23.137840000000001</v>
      </c>
      <c r="K38" s="33">
        <v>31.000019999999999</v>
      </c>
      <c r="L38" s="33">
        <v>36.792659999999998</v>
      </c>
      <c r="M38" s="33">
        <v>41.852310000000003</v>
      </c>
      <c r="N38" s="33">
        <v>44.440890000000003</v>
      </c>
      <c r="O38" s="33">
        <v>46.437539999999998</v>
      </c>
      <c r="P38" s="33">
        <v>47.155639999999998</v>
      </c>
      <c r="Q38" s="33">
        <v>48.034350000000003</v>
      </c>
      <c r="R38" s="33">
        <v>47.955570000000002</v>
      </c>
      <c r="S38" s="33">
        <v>45.19361</v>
      </c>
      <c r="T38" s="33">
        <v>42.737549999999999</v>
      </c>
      <c r="U38" s="33">
        <v>37.447589999999998</v>
      </c>
      <c r="V38" s="33">
        <v>33.414659999999998</v>
      </c>
      <c r="W38" s="33">
        <v>28.986799999999999</v>
      </c>
      <c r="X38" s="33">
        <v>26.160530000000001</v>
      </c>
      <c r="Y38" s="33">
        <v>24.820350000000001</v>
      </c>
      <c r="Z38" s="33">
        <v>23.33372</v>
      </c>
      <c r="AA38" s="33">
        <v>21.465579999999999</v>
      </c>
      <c r="AB38" s="33">
        <v>19.752929999999999</v>
      </c>
      <c r="AC38" s="33">
        <v>-0.29738120000000001</v>
      </c>
      <c r="AD38" s="33">
        <v>-0.3574041</v>
      </c>
      <c r="AE38" s="33">
        <v>-0.25658199999999998</v>
      </c>
      <c r="AF38" s="33">
        <v>-0.76425430000000005</v>
      </c>
      <c r="AG38" s="33">
        <v>-0.77684120000000001</v>
      </c>
      <c r="AH38" s="33">
        <v>-0.44834590000000002</v>
      </c>
      <c r="AI38" s="33">
        <v>-4.3457099999999999E-2</v>
      </c>
      <c r="AJ38" s="33">
        <v>1.09014E-2</v>
      </c>
      <c r="AK38" s="33">
        <v>0.74689179999999999</v>
      </c>
      <c r="AL38" s="33">
        <v>0.80784840000000002</v>
      </c>
      <c r="AM38" s="33">
        <v>0.22404560000000001</v>
      </c>
      <c r="AN38" s="33">
        <v>0.16474369999999999</v>
      </c>
      <c r="AO38" s="33">
        <v>0.67487660000000005</v>
      </c>
      <c r="AP38" s="33">
        <v>0.72288509999999995</v>
      </c>
      <c r="AQ38" s="33">
        <v>-0.75791419999999998</v>
      </c>
      <c r="AR38" s="33">
        <v>0.36410910000000002</v>
      </c>
      <c r="AS38" s="33">
        <v>0.49885420000000003</v>
      </c>
      <c r="AT38" s="33">
        <v>0.6769946</v>
      </c>
      <c r="AU38" s="33">
        <v>2.6077699999999999E-2</v>
      </c>
      <c r="AV38" s="33">
        <v>-0.3211059</v>
      </c>
      <c r="AW38" s="33">
        <v>-0.1100573</v>
      </c>
      <c r="AX38" s="33">
        <v>-0.2609805</v>
      </c>
      <c r="AY38" s="33">
        <v>-0.28401999999999999</v>
      </c>
      <c r="AZ38" s="33">
        <v>-0.2440042</v>
      </c>
      <c r="BA38" s="33">
        <v>-5.6817800000000002E-2</v>
      </c>
      <c r="BB38" s="33">
        <v>-0.1225364</v>
      </c>
      <c r="BC38" s="33">
        <v>-3.7036800000000002E-2</v>
      </c>
      <c r="BD38" s="33">
        <v>-0.5355356</v>
      </c>
      <c r="BE38" s="33">
        <v>-0.52529950000000003</v>
      </c>
      <c r="BF38" s="33">
        <v>-0.177095</v>
      </c>
      <c r="BG38" s="33">
        <v>0.28089370000000002</v>
      </c>
      <c r="BH38" s="33">
        <v>0.36200769999999999</v>
      </c>
      <c r="BI38" s="33">
        <v>1.1260589999999999</v>
      </c>
      <c r="BJ38" s="33">
        <v>1.1634439999999999</v>
      </c>
      <c r="BK38" s="33">
        <v>0.61010399999999998</v>
      </c>
      <c r="BL38" s="33">
        <v>0.56123020000000001</v>
      </c>
      <c r="BM38" s="33">
        <v>1.0774220000000001</v>
      </c>
      <c r="BN38" s="33">
        <v>1.108525</v>
      </c>
      <c r="BO38" s="33">
        <v>-0.38011299999999998</v>
      </c>
      <c r="BP38" s="33">
        <v>0.72204400000000002</v>
      </c>
      <c r="BQ38" s="33">
        <v>0.82981530000000003</v>
      </c>
      <c r="BR38" s="33">
        <v>0.98108669999999998</v>
      </c>
      <c r="BS38" s="33">
        <v>0.29280450000000002</v>
      </c>
      <c r="BT38" s="33">
        <v>-7.2495000000000004E-2</v>
      </c>
      <c r="BU38" s="33">
        <v>0.1294064</v>
      </c>
      <c r="BV38" s="33">
        <v>-7.9865999999999999E-3</v>
      </c>
      <c r="BW38" s="33">
        <v>-5.4363399999999999E-2</v>
      </c>
      <c r="BX38" s="33">
        <v>5.3041E-3</v>
      </c>
      <c r="BY38" s="33">
        <v>0.1097957</v>
      </c>
      <c r="BZ38" s="33">
        <v>4.01322E-2</v>
      </c>
      <c r="CA38" s="33">
        <v>0.1150195</v>
      </c>
      <c r="CB38" s="33">
        <v>-0.37712570000000001</v>
      </c>
      <c r="CC38" s="33">
        <v>-0.35108260000000002</v>
      </c>
      <c r="CD38" s="33">
        <v>1.0772500000000001E-2</v>
      </c>
      <c r="CE38" s="33">
        <v>0.50553800000000004</v>
      </c>
      <c r="CF38" s="33">
        <v>0.60518280000000002</v>
      </c>
      <c r="CG38" s="33">
        <v>1.3886689999999999</v>
      </c>
      <c r="CH38" s="33">
        <v>1.4097280000000001</v>
      </c>
      <c r="CI38" s="33">
        <v>0.87748689999999996</v>
      </c>
      <c r="CJ38" s="33">
        <v>0.83583549999999995</v>
      </c>
      <c r="CK38" s="33">
        <v>1.3562240000000001</v>
      </c>
      <c r="CL38" s="33">
        <v>1.375618</v>
      </c>
      <c r="CM38" s="33">
        <v>-0.118449</v>
      </c>
      <c r="CN38" s="33">
        <v>0.96994860000000005</v>
      </c>
      <c r="CO38" s="33">
        <v>1.0590379999999999</v>
      </c>
      <c r="CP38" s="33">
        <v>1.1917</v>
      </c>
      <c r="CQ38" s="33">
        <v>0.47753869999999998</v>
      </c>
      <c r="CR38" s="33">
        <v>9.9692100000000006E-2</v>
      </c>
      <c r="CS38" s="33">
        <v>0.29525820000000003</v>
      </c>
      <c r="CT38" s="33">
        <v>0.1672362</v>
      </c>
      <c r="CU38" s="33">
        <v>0.104696</v>
      </c>
      <c r="CV38" s="33">
        <v>0.1779742</v>
      </c>
      <c r="CW38" s="33">
        <v>0.27640920000000002</v>
      </c>
      <c r="CX38" s="33">
        <v>0.2028008</v>
      </c>
      <c r="CY38" s="33">
        <v>0.26707579999999997</v>
      </c>
      <c r="CZ38" s="33">
        <v>-0.21871579999999999</v>
      </c>
      <c r="DA38" s="33">
        <v>-0.17686560000000001</v>
      </c>
      <c r="DB38" s="33">
        <v>0.19864000000000001</v>
      </c>
      <c r="DC38" s="33">
        <v>0.73018229999999995</v>
      </c>
      <c r="DD38" s="33">
        <v>0.84835799999999995</v>
      </c>
      <c r="DE38" s="33">
        <v>1.6512789999999999</v>
      </c>
      <c r="DF38" s="33">
        <v>1.656012</v>
      </c>
      <c r="DG38" s="33">
        <v>1.1448700000000001</v>
      </c>
      <c r="DH38" s="33">
        <v>1.110441</v>
      </c>
      <c r="DI38" s="33">
        <v>1.6350260000000001</v>
      </c>
      <c r="DJ38" s="33">
        <v>1.642711</v>
      </c>
      <c r="DK38" s="33">
        <v>0.14321500000000001</v>
      </c>
      <c r="DL38" s="33">
        <v>1.2178530000000001</v>
      </c>
      <c r="DM38" s="33">
        <v>1.2882610000000001</v>
      </c>
      <c r="DN38" s="33">
        <v>1.4023129999999999</v>
      </c>
      <c r="DO38" s="33">
        <v>0.66227290000000005</v>
      </c>
      <c r="DP38" s="33">
        <v>0.27187919999999999</v>
      </c>
      <c r="DQ38" s="33">
        <v>0.46111000000000002</v>
      </c>
      <c r="DR38" s="33">
        <v>0.34245900000000001</v>
      </c>
      <c r="DS38" s="33">
        <v>0.26375539999999997</v>
      </c>
      <c r="DT38" s="33">
        <v>0.35064440000000002</v>
      </c>
      <c r="DU38" s="33">
        <v>0.5169726</v>
      </c>
      <c r="DV38" s="33">
        <v>0.43766850000000002</v>
      </c>
      <c r="DW38" s="33">
        <v>0.48662100000000003</v>
      </c>
      <c r="DX38" s="33">
        <v>1.0002799999999999E-2</v>
      </c>
      <c r="DY38" s="33">
        <v>7.4676000000000006E-2</v>
      </c>
      <c r="DZ38" s="33">
        <v>0.4698909</v>
      </c>
      <c r="EA38" s="33">
        <v>1.0545329999999999</v>
      </c>
      <c r="EB38" s="33">
        <v>1.1994640000000001</v>
      </c>
      <c r="EC38" s="33">
        <v>2.030446</v>
      </c>
      <c r="ED38" s="33">
        <v>2.0116079999999998</v>
      </c>
      <c r="EE38" s="33">
        <v>1.5309280000000001</v>
      </c>
      <c r="EF38" s="33">
        <v>1.5069269999999999</v>
      </c>
      <c r="EG38" s="33">
        <v>2.0375709999999998</v>
      </c>
      <c r="EH38" s="33">
        <v>2.0283509999999998</v>
      </c>
      <c r="EI38" s="33">
        <v>0.52101620000000004</v>
      </c>
      <c r="EJ38" s="33">
        <v>1.575788</v>
      </c>
      <c r="EK38" s="33">
        <v>1.6192219999999999</v>
      </c>
      <c r="EL38" s="33">
        <v>1.7064049999999999</v>
      </c>
      <c r="EM38" s="33">
        <v>0.92899969999999998</v>
      </c>
      <c r="EN38" s="33">
        <v>0.52049009999999996</v>
      </c>
      <c r="EO38" s="33">
        <v>0.70057369999999997</v>
      </c>
      <c r="EP38" s="33">
        <v>0.59545289999999995</v>
      </c>
      <c r="EQ38" s="33">
        <v>0.49341200000000002</v>
      </c>
      <c r="ER38" s="33">
        <v>0.59995259999999995</v>
      </c>
      <c r="ES38" s="33">
        <v>73.934470000000005</v>
      </c>
      <c r="ET38" s="33">
        <v>73.032939999999996</v>
      </c>
      <c r="EU38" s="33">
        <v>72.764700000000005</v>
      </c>
      <c r="EV38" s="33">
        <v>72.330020000000005</v>
      </c>
      <c r="EW38" s="33">
        <v>72.363979999999998</v>
      </c>
      <c r="EX38" s="33">
        <v>72.052490000000006</v>
      </c>
      <c r="EY38" s="33">
        <v>71.534679999999994</v>
      </c>
      <c r="EZ38" s="33">
        <v>71.323869999999999</v>
      </c>
      <c r="FA38" s="33">
        <v>75.588939999999994</v>
      </c>
      <c r="FB38" s="33">
        <v>82.285769999999999</v>
      </c>
      <c r="FC38" s="33">
        <v>86.757450000000006</v>
      </c>
      <c r="FD38" s="33">
        <v>90.504710000000003</v>
      </c>
      <c r="FE38" s="33">
        <v>93.626429999999999</v>
      </c>
      <c r="FF38" s="33">
        <v>91.944890000000001</v>
      </c>
      <c r="FG38" s="33">
        <v>92.149959999999993</v>
      </c>
      <c r="FH38" s="33">
        <v>90.072890000000001</v>
      </c>
      <c r="FI38" s="33">
        <v>88.204340000000002</v>
      </c>
      <c r="FJ38" s="33">
        <v>87.778080000000003</v>
      </c>
      <c r="FK38" s="33">
        <v>86.68647</v>
      </c>
      <c r="FL38" s="33">
        <v>81.996539999999996</v>
      </c>
      <c r="FM38" s="33">
        <v>78.312820000000002</v>
      </c>
      <c r="FN38" s="33">
        <v>76.902439999999999</v>
      </c>
      <c r="FO38" s="33">
        <v>75.545410000000004</v>
      </c>
      <c r="FP38" s="33">
        <v>73.47157</v>
      </c>
      <c r="FQ38" s="33">
        <v>6.2247130000000004</v>
      </c>
      <c r="FR38" s="33">
        <v>0.39802609999999999</v>
      </c>
      <c r="FS38">
        <v>0</v>
      </c>
    </row>
    <row r="39" spans="1:175" x14ac:dyDescent="0.2">
      <c r="A39" t="s">
        <v>209</v>
      </c>
      <c r="B39" t="s">
        <v>221</v>
      </c>
      <c r="C39">
        <v>42979</v>
      </c>
      <c r="D39">
        <v>707</v>
      </c>
      <c r="E39" s="33">
        <v>18.3142</v>
      </c>
      <c r="F39" s="33">
        <v>17.407889999999998</v>
      </c>
      <c r="G39" s="33">
        <v>17.277519999999999</v>
      </c>
      <c r="H39" s="33">
        <v>17.56664</v>
      </c>
      <c r="I39" s="33">
        <v>19.359490000000001</v>
      </c>
      <c r="J39" s="33">
        <v>22.63702</v>
      </c>
      <c r="K39" s="33">
        <v>29.412990000000001</v>
      </c>
      <c r="L39" s="33">
        <v>35.023940000000003</v>
      </c>
      <c r="M39" s="33">
        <v>40.388890000000004</v>
      </c>
      <c r="N39" s="33">
        <v>42.868259999999999</v>
      </c>
      <c r="O39" s="33">
        <v>45.686799999999998</v>
      </c>
      <c r="P39" s="33">
        <v>45.999809999999997</v>
      </c>
      <c r="Q39" s="33">
        <v>45.530140000000003</v>
      </c>
      <c r="R39" s="33">
        <v>44.3399</v>
      </c>
      <c r="S39" s="33">
        <v>41.872590000000002</v>
      </c>
      <c r="T39" s="33">
        <v>39.335529999999999</v>
      </c>
      <c r="U39" s="33">
        <v>35.072850000000003</v>
      </c>
      <c r="V39" s="33">
        <v>31.46818</v>
      </c>
      <c r="W39" s="33">
        <v>27.813500000000001</v>
      </c>
      <c r="X39" s="33">
        <v>25.73875</v>
      </c>
      <c r="Y39" s="33">
        <v>24.224460000000001</v>
      </c>
      <c r="Z39" s="33">
        <v>22.925699999999999</v>
      </c>
      <c r="AA39" s="33">
        <v>21.622199999999999</v>
      </c>
      <c r="AB39" s="33">
        <v>19.995640000000002</v>
      </c>
      <c r="AC39" s="33">
        <v>-0.45974159999999997</v>
      </c>
      <c r="AD39" s="33">
        <v>-0.59728409999999998</v>
      </c>
      <c r="AE39" s="33">
        <v>-0.53068720000000003</v>
      </c>
      <c r="AF39" s="33">
        <v>-0.1898821</v>
      </c>
      <c r="AG39" s="33">
        <v>-0.48585070000000002</v>
      </c>
      <c r="AH39" s="33">
        <v>-1.0751820000000001</v>
      </c>
      <c r="AI39" s="33">
        <v>-0.72209959999999995</v>
      </c>
      <c r="AJ39" s="33">
        <v>-1.1905159999999999</v>
      </c>
      <c r="AK39" s="33">
        <v>-0.43531789999999998</v>
      </c>
      <c r="AL39" s="33">
        <v>-0.84935360000000004</v>
      </c>
      <c r="AM39" s="33">
        <v>-0.33266659999999998</v>
      </c>
      <c r="AN39" s="33">
        <v>-4.6512000000000003E-3</v>
      </c>
      <c r="AO39" s="33">
        <v>-6.4778600000000006E-2</v>
      </c>
      <c r="AP39" s="33">
        <v>-0.58174840000000005</v>
      </c>
      <c r="AQ39" s="33">
        <v>-0.28396369999999999</v>
      </c>
      <c r="AR39" s="33">
        <v>0.72411840000000005</v>
      </c>
      <c r="AS39" s="33">
        <v>0.72080759999999999</v>
      </c>
      <c r="AT39" s="33">
        <v>1.374487</v>
      </c>
      <c r="AU39" s="33">
        <v>1.001573</v>
      </c>
      <c r="AV39" s="33">
        <v>1.056808</v>
      </c>
      <c r="AW39" s="33">
        <v>0.94667129999999999</v>
      </c>
      <c r="AX39" s="33">
        <v>1.331215</v>
      </c>
      <c r="AY39" s="33">
        <v>1.424642</v>
      </c>
      <c r="AZ39" s="33">
        <v>1.282961</v>
      </c>
      <c r="BA39" s="33">
        <v>-0.19752059999999999</v>
      </c>
      <c r="BB39" s="33">
        <v>-0.3375051</v>
      </c>
      <c r="BC39" s="33">
        <v>-0.27526539999999999</v>
      </c>
      <c r="BD39" s="33">
        <v>3.9425500000000002E-2</v>
      </c>
      <c r="BE39" s="33">
        <v>-0.18667800000000001</v>
      </c>
      <c r="BF39" s="33">
        <v>-0.74573920000000005</v>
      </c>
      <c r="BG39" s="33">
        <v>-0.28697899999999998</v>
      </c>
      <c r="BH39" s="33">
        <v>-0.68167719999999998</v>
      </c>
      <c r="BI39" s="33">
        <v>9.87537E-2</v>
      </c>
      <c r="BJ39" s="33">
        <v>-0.29347459999999997</v>
      </c>
      <c r="BK39" s="33">
        <v>0.21307000000000001</v>
      </c>
      <c r="BL39" s="33">
        <v>0.53762410000000005</v>
      </c>
      <c r="BM39" s="33">
        <v>0.50470689999999996</v>
      </c>
      <c r="BN39" s="33">
        <v>-8.9551000000000006E-3</v>
      </c>
      <c r="BO39" s="33">
        <v>0.27720529999999999</v>
      </c>
      <c r="BP39" s="33">
        <v>1.275318</v>
      </c>
      <c r="BQ39" s="33">
        <v>1.1650259999999999</v>
      </c>
      <c r="BR39" s="33">
        <v>1.7251259999999999</v>
      </c>
      <c r="BS39" s="33">
        <v>1.319558</v>
      </c>
      <c r="BT39" s="33">
        <v>1.3749180000000001</v>
      </c>
      <c r="BU39" s="33">
        <v>1.259609</v>
      </c>
      <c r="BV39" s="33">
        <v>1.6421490000000001</v>
      </c>
      <c r="BW39" s="33">
        <v>1.726288</v>
      </c>
      <c r="BX39" s="33">
        <v>1.6028880000000001</v>
      </c>
      <c r="BY39" s="33">
        <v>-1.59071E-2</v>
      </c>
      <c r="BZ39" s="33">
        <v>-0.1575829</v>
      </c>
      <c r="CA39" s="33">
        <v>-9.8361000000000004E-2</v>
      </c>
      <c r="CB39" s="33">
        <v>0.19824320000000001</v>
      </c>
      <c r="CC39" s="33">
        <v>2.0528100000000001E-2</v>
      </c>
      <c r="CD39" s="33">
        <v>-0.51756820000000003</v>
      </c>
      <c r="CE39" s="33">
        <v>1.43841E-2</v>
      </c>
      <c r="CF39" s="33">
        <v>-0.32925700000000002</v>
      </c>
      <c r="CG39" s="33">
        <v>0.46865000000000001</v>
      </c>
      <c r="CH39" s="33">
        <v>9.1525499999999996E-2</v>
      </c>
      <c r="CI39" s="33">
        <v>0.5910455</v>
      </c>
      <c r="CJ39" s="33">
        <v>0.91320239999999997</v>
      </c>
      <c r="CK39" s="33">
        <v>0.89913080000000001</v>
      </c>
      <c r="CL39" s="33">
        <v>0.38775979999999999</v>
      </c>
      <c r="CM39" s="33">
        <v>0.66586920000000005</v>
      </c>
      <c r="CN39" s="33">
        <v>1.6570769999999999</v>
      </c>
      <c r="CO39" s="33">
        <v>1.4726900000000001</v>
      </c>
      <c r="CP39" s="33">
        <v>1.9679770000000001</v>
      </c>
      <c r="CQ39" s="33">
        <v>1.539793</v>
      </c>
      <c r="CR39" s="33">
        <v>1.59524</v>
      </c>
      <c r="CS39" s="33">
        <v>1.4763489999999999</v>
      </c>
      <c r="CT39" s="33">
        <v>1.857502</v>
      </c>
      <c r="CU39" s="33">
        <v>1.9352069999999999</v>
      </c>
      <c r="CV39" s="33">
        <v>1.824468</v>
      </c>
      <c r="CW39" s="33">
        <v>0.1657064</v>
      </c>
      <c r="CX39" s="33">
        <v>2.2339299999999999E-2</v>
      </c>
      <c r="CY39" s="33">
        <v>7.8543399999999999E-2</v>
      </c>
      <c r="CZ39" s="33">
        <v>0.35706090000000001</v>
      </c>
      <c r="DA39" s="33">
        <v>0.2277342</v>
      </c>
      <c r="DB39" s="33">
        <v>-0.28939710000000002</v>
      </c>
      <c r="DC39" s="33">
        <v>0.31574730000000001</v>
      </c>
      <c r="DD39" s="33">
        <v>2.3163199999999998E-2</v>
      </c>
      <c r="DE39" s="33">
        <v>0.83854629999999997</v>
      </c>
      <c r="DF39" s="33">
        <v>0.47652559999999999</v>
      </c>
      <c r="DG39" s="33">
        <v>0.96902100000000002</v>
      </c>
      <c r="DH39" s="33">
        <v>1.288781</v>
      </c>
      <c r="DI39" s="33">
        <v>1.293555</v>
      </c>
      <c r="DJ39" s="33">
        <v>0.78447469999999997</v>
      </c>
      <c r="DK39" s="33">
        <v>1.0545329999999999</v>
      </c>
      <c r="DL39" s="33">
        <v>2.0388359999999999</v>
      </c>
      <c r="DM39" s="33">
        <v>1.780354</v>
      </c>
      <c r="DN39" s="33">
        <v>2.2108279999999998</v>
      </c>
      <c r="DO39" s="33">
        <v>1.7600279999999999</v>
      </c>
      <c r="DP39" s="33">
        <v>1.8155619999999999</v>
      </c>
      <c r="DQ39" s="33">
        <v>1.6930890000000001</v>
      </c>
      <c r="DR39" s="33">
        <v>2.0728550000000001</v>
      </c>
      <c r="DS39" s="33">
        <v>2.144126</v>
      </c>
      <c r="DT39" s="33">
        <v>2.0460479999999999</v>
      </c>
      <c r="DU39" s="33">
        <v>0.42792740000000001</v>
      </c>
      <c r="DV39" s="33">
        <v>0.28211839999999999</v>
      </c>
      <c r="DW39" s="33">
        <v>0.33396520000000002</v>
      </c>
      <c r="DX39" s="33">
        <v>0.58636849999999996</v>
      </c>
      <c r="DY39" s="33">
        <v>0.52690689999999996</v>
      </c>
      <c r="DZ39" s="33">
        <v>4.0045699999999997E-2</v>
      </c>
      <c r="EA39" s="33">
        <v>0.75086779999999997</v>
      </c>
      <c r="EB39" s="33">
        <v>0.53200190000000003</v>
      </c>
      <c r="EC39" s="33">
        <v>1.3726179999999999</v>
      </c>
      <c r="ED39" s="33">
        <v>1.032405</v>
      </c>
      <c r="EE39" s="33">
        <v>1.514758</v>
      </c>
      <c r="EF39" s="33">
        <v>1.831056</v>
      </c>
      <c r="EG39" s="33">
        <v>1.86304</v>
      </c>
      <c r="EH39" s="33">
        <v>1.3572679999999999</v>
      </c>
      <c r="EI39" s="33">
        <v>1.615702</v>
      </c>
      <c r="EJ39" s="33">
        <v>2.5900349999999999</v>
      </c>
      <c r="EK39" s="33">
        <v>2.2245720000000002</v>
      </c>
      <c r="EL39" s="33">
        <v>2.5614669999999999</v>
      </c>
      <c r="EM39" s="33">
        <v>2.0780129999999999</v>
      </c>
      <c r="EN39" s="33">
        <v>2.1336719999999998</v>
      </c>
      <c r="EO39" s="33">
        <v>2.006027</v>
      </c>
      <c r="EP39" s="33">
        <v>2.3837899999999999</v>
      </c>
      <c r="EQ39" s="33">
        <v>2.4457719999999998</v>
      </c>
      <c r="ER39" s="33">
        <v>2.3659750000000002</v>
      </c>
      <c r="ES39" s="33">
        <v>73.545230000000004</v>
      </c>
      <c r="ET39" s="33">
        <v>74.115809999999996</v>
      </c>
      <c r="EU39" s="33">
        <v>73.158069999999995</v>
      </c>
      <c r="EV39" s="33">
        <v>73.264430000000004</v>
      </c>
      <c r="EW39" s="33">
        <v>72.211609999999993</v>
      </c>
      <c r="EX39" s="33">
        <v>71.626949999999994</v>
      </c>
      <c r="EY39" s="33">
        <v>71.587149999999994</v>
      </c>
      <c r="EZ39" s="33">
        <v>71.54513</v>
      </c>
      <c r="FA39" s="33">
        <v>78.620900000000006</v>
      </c>
      <c r="FB39" s="33">
        <v>87.505260000000007</v>
      </c>
      <c r="FC39" s="33">
        <v>92.980789999999999</v>
      </c>
      <c r="FD39" s="33">
        <v>96.427180000000007</v>
      </c>
      <c r="FE39" s="33">
        <v>97.273870000000002</v>
      </c>
      <c r="FF39" s="33">
        <v>97.767269999999996</v>
      </c>
      <c r="FG39" s="33">
        <v>97.231039999999993</v>
      </c>
      <c r="FH39" s="33">
        <v>95.992350000000002</v>
      </c>
      <c r="FI39" s="33">
        <v>95.076080000000005</v>
      </c>
      <c r="FJ39" s="33">
        <v>92.287940000000006</v>
      </c>
      <c r="FK39" s="33">
        <v>89.670230000000004</v>
      </c>
      <c r="FL39" s="33">
        <v>86.684730000000002</v>
      </c>
      <c r="FM39" s="33">
        <v>82.985290000000006</v>
      </c>
      <c r="FN39" s="33">
        <v>80.91892</v>
      </c>
      <c r="FO39" s="33">
        <v>79.501350000000002</v>
      </c>
      <c r="FP39" s="33">
        <v>78.093860000000006</v>
      </c>
      <c r="FQ39" s="33">
        <v>8.7592759999999998</v>
      </c>
      <c r="FR39" s="33">
        <v>0.57983850000000003</v>
      </c>
      <c r="FS39">
        <v>0</v>
      </c>
    </row>
    <row r="40" spans="1:175" x14ac:dyDescent="0.2">
      <c r="A40" t="s">
        <v>209</v>
      </c>
      <c r="B40" t="s">
        <v>221</v>
      </c>
      <c r="C40">
        <v>42980</v>
      </c>
      <c r="D40">
        <v>707</v>
      </c>
      <c r="E40" s="33">
        <v>17.044060000000002</v>
      </c>
      <c r="F40" s="33">
        <v>16.28548</v>
      </c>
      <c r="G40" s="33">
        <v>15.740780000000001</v>
      </c>
      <c r="H40" s="33">
        <v>15.730320000000001</v>
      </c>
      <c r="I40" s="33">
        <v>16.292310000000001</v>
      </c>
      <c r="J40" s="33">
        <v>17.660450000000001</v>
      </c>
      <c r="K40" s="33">
        <v>18.415109999999999</v>
      </c>
      <c r="L40" s="33">
        <v>18.841550000000002</v>
      </c>
      <c r="M40" s="33">
        <v>19.961179999999999</v>
      </c>
      <c r="N40" s="33">
        <v>20.616430000000001</v>
      </c>
      <c r="O40" s="33">
        <v>21.630500000000001</v>
      </c>
      <c r="P40" s="33">
        <v>22.019629999999999</v>
      </c>
      <c r="Q40" s="33">
        <v>21.81071</v>
      </c>
      <c r="R40" s="33">
        <v>21.285830000000001</v>
      </c>
      <c r="S40" s="33">
        <v>21.190169999999998</v>
      </c>
      <c r="T40" s="33">
        <v>21.46</v>
      </c>
      <c r="U40" s="33">
        <v>21.114909999999998</v>
      </c>
      <c r="V40" s="33">
        <v>20.816220000000001</v>
      </c>
      <c r="W40" s="33">
        <v>20.15429</v>
      </c>
      <c r="X40" s="33">
        <v>19.198730000000001</v>
      </c>
      <c r="Y40" s="33">
        <v>18.35819</v>
      </c>
      <c r="Z40" s="33">
        <v>17.453150000000001</v>
      </c>
      <c r="AA40" s="33">
        <v>17.137979999999999</v>
      </c>
      <c r="AB40" s="33">
        <v>16.74428</v>
      </c>
      <c r="AC40" s="33">
        <v>-0.32032650000000001</v>
      </c>
      <c r="AD40" s="33">
        <v>-0.51441230000000004</v>
      </c>
      <c r="AE40" s="33">
        <v>-0.62422330000000004</v>
      </c>
      <c r="AF40" s="33">
        <v>-0.65048030000000001</v>
      </c>
      <c r="AG40" s="33">
        <v>-0.55238279999999995</v>
      </c>
      <c r="AH40" s="33">
        <v>0.16986899999999999</v>
      </c>
      <c r="AI40" s="33">
        <v>-5.5815900000000002E-2</v>
      </c>
      <c r="AJ40" s="33">
        <v>-0.59193870000000004</v>
      </c>
      <c r="AK40" s="33">
        <v>-0.65359279999999997</v>
      </c>
      <c r="AL40" s="33">
        <v>-1.068336</v>
      </c>
      <c r="AM40" s="33">
        <v>-1.175362</v>
      </c>
      <c r="AN40" s="33">
        <v>-0.99166849999999995</v>
      </c>
      <c r="AO40" s="33">
        <v>-1.2078329999999999</v>
      </c>
      <c r="AP40" s="33">
        <v>-1.515668</v>
      </c>
      <c r="AQ40" s="33">
        <v>-1.2551749999999999</v>
      </c>
      <c r="AR40" s="33">
        <v>-0.83880960000000004</v>
      </c>
      <c r="AS40" s="33">
        <v>-1.2338830000000001</v>
      </c>
      <c r="AT40" s="33">
        <v>-1.2736510000000001</v>
      </c>
      <c r="AU40" s="33">
        <v>-1.164242</v>
      </c>
      <c r="AV40" s="33">
        <v>-1.2172529999999999</v>
      </c>
      <c r="AW40" s="33">
        <v>-1.4252210000000001</v>
      </c>
      <c r="AX40" s="33">
        <v>-1.7538860000000001</v>
      </c>
      <c r="AY40" s="33">
        <v>-1.6663829999999999</v>
      </c>
      <c r="AZ40" s="33">
        <v>-1.6619919999999999</v>
      </c>
      <c r="BA40" s="33">
        <v>-4.6940999999999997E-2</v>
      </c>
      <c r="BB40" s="33">
        <v>-0.2266793</v>
      </c>
      <c r="BC40" s="33">
        <v>-0.36799120000000002</v>
      </c>
      <c r="BD40" s="33">
        <v>-0.38652750000000002</v>
      </c>
      <c r="BE40" s="33">
        <v>-0.27594819999999998</v>
      </c>
      <c r="BF40" s="33">
        <v>0.50110379999999999</v>
      </c>
      <c r="BG40" s="33">
        <v>0.34467989999999998</v>
      </c>
      <c r="BH40" s="33">
        <v>-0.1788785</v>
      </c>
      <c r="BI40" s="33">
        <v>-0.23344309999999999</v>
      </c>
      <c r="BJ40" s="33">
        <v>-0.62637750000000003</v>
      </c>
      <c r="BK40" s="33">
        <v>-0.73200779999999999</v>
      </c>
      <c r="BL40" s="33">
        <v>-0.55248889999999995</v>
      </c>
      <c r="BM40" s="33">
        <v>-0.78177180000000002</v>
      </c>
      <c r="BN40" s="33">
        <v>-1.117102</v>
      </c>
      <c r="BO40" s="33">
        <v>-0.86344359999999998</v>
      </c>
      <c r="BP40" s="33">
        <v>-0.44370559999999998</v>
      </c>
      <c r="BQ40" s="33">
        <v>-0.85814179999999995</v>
      </c>
      <c r="BR40" s="33">
        <v>-0.90153340000000004</v>
      </c>
      <c r="BS40" s="33">
        <v>-0.80624260000000003</v>
      </c>
      <c r="BT40" s="33">
        <v>-0.88081889999999996</v>
      </c>
      <c r="BU40" s="33">
        <v>-1.1016220000000001</v>
      </c>
      <c r="BV40" s="33">
        <v>-1.4184680000000001</v>
      </c>
      <c r="BW40" s="33">
        <v>-1.3233630000000001</v>
      </c>
      <c r="BX40" s="33">
        <v>-1.3259049999999999</v>
      </c>
      <c r="BY40" s="33">
        <v>0.142405</v>
      </c>
      <c r="BZ40" s="33">
        <v>-2.7396299999999998E-2</v>
      </c>
      <c r="CA40" s="33">
        <v>-0.19052569999999999</v>
      </c>
      <c r="CB40" s="33">
        <v>-0.2037146</v>
      </c>
      <c r="CC40" s="33">
        <v>-8.4490399999999993E-2</v>
      </c>
      <c r="CD40" s="33">
        <v>0.73051600000000005</v>
      </c>
      <c r="CE40" s="33">
        <v>0.622062</v>
      </c>
      <c r="CF40" s="33">
        <v>0.1072057</v>
      </c>
      <c r="CG40" s="33">
        <v>5.7551199999999997E-2</v>
      </c>
      <c r="CH40" s="33">
        <v>-0.32027840000000002</v>
      </c>
      <c r="CI40" s="33">
        <v>-0.42494209999999999</v>
      </c>
      <c r="CJ40" s="33">
        <v>-0.24831449999999999</v>
      </c>
      <c r="CK40" s="33">
        <v>-0.48668329999999999</v>
      </c>
      <c r="CL40" s="33">
        <v>-0.84105640000000004</v>
      </c>
      <c r="CM40" s="33">
        <v>-0.59213159999999998</v>
      </c>
      <c r="CN40" s="33">
        <v>-0.17005780000000001</v>
      </c>
      <c r="CO40" s="33">
        <v>-0.59790469999999996</v>
      </c>
      <c r="CP40" s="33">
        <v>-0.64380599999999999</v>
      </c>
      <c r="CQ40" s="33">
        <v>-0.55829359999999995</v>
      </c>
      <c r="CR40" s="33">
        <v>-0.64780559999999998</v>
      </c>
      <c r="CS40" s="33">
        <v>-0.877498</v>
      </c>
      <c r="CT40" s="33">
        <v>-1.186159</v>
      </c>
      <c r="CU40" s="33">
        <v>-1.0857889999999999</v>
      </c>
      <c r="CV40" s="33">
        <v>-1.0931329999999999</v>
      </c>
      <c r="CW40" s="33">
        <v>0.33175100000000002</v>
      </c>
      <c r="CX40" s="33">
        <v>0.1718867</v>
      </c>
      <c r="CY40" s="33">
        <v>-1.3060199999999999E-2</v>
      </c>
      <c r="CZ40" s="33">
        <v>-2.0901699999999999E-2</v>
      </c>
      <c r="DA40" s="33">
        <v>0.1069674</v>
      </c>
      <c r="DB40" s="33">
        <v>0.95992820000000001</v>
      </c>
      <c r="DC40" s="33">
        <v>0.89944420000000003</v>
      </c>
      <c r="DD40" s="33">
        <v>0.39328990000000003</v>
      </c>
      <c r="DE40" s="33">
        <v>0.34854560000000001</v>
      </c>
      <c r="DF40" s="33">
        <v>-1.4179300000000001E-2</v>
      </c>
      <c r="DG40" s="33">
        <v>-0.11787640000000001</v>
      </c>
      <c r="DH40" s="33">
        <v>5.5859899999999997E-2</v>
      </c>
      <c r="DI40" s="33">
        <v>-0.19159480000000001</v>
      </c>
      <c r="DJ40" s="33">
        <v>-0.56501069999999998</v>
      </c>
      <c r="DK40" s="33">
        <v>-0.32081959999999998</v>
      </c>
      <c r="DL40" s="33">
        <v>0.10359</v>
      </c>
      <c r="DM40" s="33">
        <v>-0.33766760000000001</v>
      </c>
      <c r="DN40" s="33">
        <v>-0.38607859999999999</v>
      </c>
      <c r="DO40" s="33">
        <v>-0.31034460000000003</v>
      </c>
      <c r="DP40" s="33">
        <v>-0.4147922</v>
      </c>
      <c r="DQ40" s="33">
        <v>-0.65337409999999996</v>
      </c>
      <c r="DR40" s="33">
        <v>-0.95384970000000002</v>
      </c>
      <c r="DS40" s="33">
        <v>-0.84821469999999999</v>
      </c>
      <c r="DT40" s="33">
        <v>-0.86036069999999998</v>
      </c>
      <c r="DU40" s="33">
        <v>0.60513649999999997</v>
      </c>
      <c r="DV40" s="33">
        <v>0.45961970000000002</v>
      </c>
      <c r="DW40" s="33">
        <v>0.2431719</v>
      </c>
      <c r="DX40" s="33">
        <v>0.24305109999999999</v>
      </c>
      <c r="DY40" s="33">
        <v>0.38340200000000002</v>
      </c>
      <c r="DZ40" s="33">
        <v>1.2911630000000001</v>
      </c>
      <c r="EA40" s="33">
        <v>1.2999400000000001</v>
      </c>
      <c r="EB40" s="33">
        <v>0.80635009999999996</v>
      </c>
      <c r="EC40" s="33">
        <v>0.76869520000000002</v>
      </c>
      <c r="ED40" s="33">
        <v>0.42777910000000002</v>
      </c>
      <c r="EE40" s="33">
        <v>0.32547769999999998</v>
      </c>
      <c r="EF40" s="33">
        <v>0.49503950000000002</v>
      </c>
      <c r="EG40" s="33">
        <v>0.23446600000000001</v>
      </c>
      <c r="EH40" s="33">
        <v>-0.1664445</v>
      </c>
      <c r="EI40" s="33">
        <v>7.09119E-2</v>
      </c>
      <c r="EJ40" s="33">
        <v>0.49869400000000003</v>
      </c>
      <c r="EK40" s="33">
        <v>3.8073500000000003E-2</v>
      </c>
      <c r="EL40" s="33">
        <v>-1.39612E-2</v>
      </c>
      <c r="EM40" s="33">
        <v>4.76544E-2</v>
      </c>
      <c r="EN40" s="33">
        <v>-7.8357999999999997E-2</v>
      </c>
      <c r="EO40" s="33">
        <v>-0.32977489999999998</v>
      </c>
      <c r="EP40" s="33">
        <v>-0.61843190000000003</v>
      </c>
      <c r="EQ40" s="33">
        <v>-0.50519510000000001</v>
      </c>
      <c r="ER40" s="33">
        <v>-0.52427440000000003</v>
      </c>
      <c r="ES40" s="33">
        <v>77.42577</v>
      </c>
      <c r="ET40" s="33">
        <v>76.098950000000002</v>
      </c>
      <c r="EU40" s="33">
        <v>74.533850000000001</v>
      </c>
      <c r="EV40" s="33">
        <v>74.864919999999998</v>
      </c>
      <c r="EW40" s="33">
        <v>74.098569999999995</v>
      </c>
      <c r="EX40" s="33">
        <v>73.256550000000004</v>
      </c>
      <c r="EY40" s="33">
        <v>73.727130000000002</v>
      </c>
      <c r="EZ40" s="33">
        <v>74.139610000000005</v>
      </c>
      <c r="FA40" s="33">
        <v>77.101640000000003</v>
      </c>
      <c r="FB40" s="33">
        <v>82.14828</v>
      </c>
      <c r="FC40" s="33">
        <v>88.077600000000004</v>
      </c>
      <c r="FD40" s="33">
        <v>92.062610000000006</v>
      </c>
      <c r="FE40" s="33">
        <v>95.404790000000006</v>
      </c>
      <c r="FF40" s="33">
        <v>97.88006</v>
      </c>
      <c r="FG40" s="33">
        <v>96.302850000000007</v>
      </c>
      <c r="FH40" s="33">
        <v>94.670150000000007</v>
      </c>
      <c r="FI40" s="33">
        <v>94.380039999999994</v>
      </c>
      <c r="FJ40" s="33">
        <v>94.237520000000004</v>
      </c>
      <c r="FK40" s="33">
        <v>93.119619999999998</v>
      </c>
      <c r="FL40" s="33">
        <v>89.875110000000006</v>
      </c>
      <c r="FM40" s="33">
        <v>86.564229999999995</v>
      </c>
      <c r="FN40" s="33">
        <v>86.518299999999996</v>
      </c>
      <c r="FO40" s="33">
        <v>87.77467</v>
      </c>
      <c r="FP40" s="33">
        <v>87.192840000000004</v>
      </c>
      <c r="FQ40" s="33">
        <v>8.2985530000000001</v>
      </c>
      <c r="FR40" s="33">
        <v>0.48467060000000001</v>
      </c>
      <c r="FS40">
        <v>0</v>
      </c>
    </row>
    <row r="41" spans="1:175" x14ac:dyDescent="0.2">
      <c r="A41" t="s">
        <v>209</v>
      </c>
      <c r="B41" t="s">
        <v>221</v>
      </c>
      <c r="C41" t="s">
        <v>235</v>
      </c>
      <c r="D41">
        <v>707</v>
      </c>
      <c r="E41" s="33">
        <v>18.35568</v>
      </c>
      <c r="F41" s="33">
        <v>17.548120000000001</v>
      </c>
      <c r="G41" s="33">
        <v>17.309100000000001</v>
      </c>
      <c r="H41" s="33">
        <v>17.408919999999998</v>
      </c>
      <c r="I41" s="33">
        <v>19.22598</v>
      </c>
      <c r="J41" s="33">
        <v>22.887429999999998</v>
      </c>
      <c r="K41" s="33">
        <v>30.206499999999998</v>
      </c>
      <c r="L41" s="33">
        <v>35.908299999999997</v>
      </c>
      <c r="M41" s="33">
        <v>41.120600000000003</v>
      </c>
      <c r="N41" s="33">
        <v>43.654580000000003</v>
      </c>
      <c r="O41" s="33">
        <v>46.062170000000002</v>
      </c>
      <c r="P41" s="33">
        <v>46.577719999999999</v>
      </c>
      <c r="Q41" s="33">
        <v>46.782249999999998</v>
      </c>
      <c r="R41" s="33">
        <v>46.147739999999999</v>
      </c>
      <c r="S41" s="33">
        <v>43.533099999999997</v>
      </c>
      <c r="T41" s="33">
        <v>41.036540000000002</v>
      </c>
      <c r="U41" s="33">
        <v>36.260219999999997</v>
      </c>
      <c r="V41" s="33">
        <v>32.441420000000001</v>
      </c>
      <c r="W41" s="33">
        <v>28.40015</v>
      </c>
      <c r="X41" s="33">
        <v>25.949639999999999</v>
      </c>
      <c r="Y41" s="33">
        <v>24.522410000000001</v>
      </c>
      <c r="Z41" s="33">
        <v>23.129709999999999</v>
      </c>
      <c r="AA41" s="33">
        <v>21.543890000000001</v>
      </c>
      <c r="AB41" s="33">
        <v>19.874279999999999</v>
      </c>
      <c r="AC41" s="33">
        <v>-0.33791840000000001</v>
      </c>
      <c r="AD41" s="33">
        <v>-0.42574659999999998</v>
      </c>
      <c r="AE41" s="33">
        <v>-0.34528110000000001</v>
      </c>
      <c r="AF41" s="33">
        <v>-0.42886099999999999</v>
      </c>
      <c r="AG41" s="33">
        <v>-0.56353699999999995</v>
      </c>
      <c r="AH41" s="33">
        <v>-0.67513590000000001</v>
      </c>
      <c r="AI41" s="33">
        <v>-0.29081570000000001</v>
      </c>
      <c r="AJ41" s="33">
        <v>-0.482487</v>
      </c>
      <c r="AK41" s="33">
        <v>0.27873510000000001</v>
      </c>
      <c r="AL41" s="33">
        <v>9.1931499999999999E-2</v>
      </c>
      <c r="AM41" s="33">
        <v>7.0969400000000002E-2</v>
      </c>
      <c r="AN41" s="33">
        <v>0.21068100000000001</v>
      </c>
      <c r="AO41" s="33">
        <v>0.42080459999999997</v>
      </c>
      <c r="AP41" s="33">
        <v>0.19693379999999999</v>
      </c>
      <c r="AQ41" s="33">
        <v>-0.38123289999999999</v>
      </c>
      <c r="AR41" s="33">
        <v>0.67178950000000004</v>
      </c>
      <c r="AS41" s="33">
        <v>0.70959380000000005</v>
      </c>
      <c r="AT41" s="33">
        <v>1.1125780000000001</v>
      </c>
      <c r="AU41" s="33">
        <v>0.58383980000000002</v>
      </c>
      <c r="AV41" s="33">
        <v>0.44081229999999999</v>
      </c>
      <c r="AW41" s="33">
        <v>0.50054650000000001</v>
      </c>
      <c r="AX41" s="33">
        <v>0.63225450000000005</v>
      </c>
      <c r="AY41" s="33">
        <v>0.65328989999999998</v>
      </c>
      <c r="AZ41" s="33">
        <v>0.60012270000000001</v>
      </c>
      <c r="BA41" s="33">
        <v>-0.11053839999999999</v>
      </c>
      <c r="BB41" s="33">
        <v>-0.2089075</v>
      </c>
      <c r="BC41" s="33">
        <v>-0.13636519999999999</v>
      </c>
      <c r="BD41" s="33">
        <v>-0.228329</v>
      </c>
      <c r="BE41" s="33">
        <v>-0.32824189999999998</v>
      </c>
      <c r="BF41" s="33">
        <v>-0.4259696</v>
      </c>
      <c r="BG41" s="33">
        <v>3.4587699999999999E-2</v>
      </c>
      <c r="BH41" s="33">
        <v>-0.1159202</v>
      </c>
      <c r="BI41" s="33">
        <v>0.66271570000000002</v>
      </c>
      <c r="BJ41" s="33">
        <v>0.48109400000000002</v>
      </c>
      <c r="BK41" s="33">
        <v>0.4628505</v>
      </c>
      <c r="BL41" s="33">
        <v>0.60288180000000002</v>
      </c>
      <c r="BM41" s="33">
        <v>0.83843080000000003</v>
      </c>
      <c r="BN41" s="33">
        <v>0.60149260000000004</v>
      </c>
      <c r="BO41" s="33">
        <v>5.7127000000000002E-3</v>
      </c>
      <c r="BP41" s="33">
        <v>1.0509250000000001</v>
      </c>
      <c r="BQ41" s="33">
        <v>1.038243</v>
      </c>
      <c r="BR41" s="33">
        <v>1.388639</v>
      </c>
      <c r="BS41" s="33">
        <v>0.83483039999999997</v>
      </c>
      <c r="BT41" s="33">
        <v>0.68106659999999997</v>
      </c>
      <c r="BU41" s="33">
        <v>0.72815949999999996</v>
      </c>
      <c r="BV41" s="33">
        <v>0.85682930000000002</v>
      </c>
      <c r="BW41" s="33">
        <v>0.86991649999999998</v>
      </c>
      <c r="BX41" s="33">
        <v>0.83709489999999998</v>
      </c>
      <c r="BY41" s="33">
        <v>4.6944300000000001E-2</v>
      </c>
      <c r="BZ41" s="33">
        <v>-5.8725300000000001E-2</v>
      </c>
      <c r="CA41" s="33">
        <v>8.3292000000000001E-3</v>
      </c>
      <c r="CB41" s="33">
        <v>-8.9441300000000001E-2</v>
      </c>
      <c r="CC41" s="33">
        <v>-0.16527720000000001</v>
      </c>
      <c r="CD41" s="33">
        <v>-0.25339780000000001</v>
      </c>
      <c r="CE41" s="33">
        <v>0.259961</v>
      </c>
      <c r="CF41" s="33">
        <v>0.1379629</v>
      </c>
      <c r="CG41" s="33">
        <v>0.92865949999999997</v>
      </c>
      <c r="CH41" s="33">
        <v>0.75062680000000004</v>
      </c>
      <c r="CI41" s="33">
        <v>0.73426619999999998</v>
      </c>
      <c r="CJ41" s="33">
        <v>0.87451900000000005</v>
      </c>
      <c r="CK41" s="33">
        <v>1.127677</v>
      </c>
      <c r="CL41" s="33">
        <v>0.8816889</v>
      </c>
      <c r="CM41" s="33">
        <v>0.27371010000000001</v>
      </c>
      <c r="CN41" s="33">
        <v>1.3135129999999999</v>
      </c>
      <c r="CO41" s="33">
        <v>1.2658640000000001</v>
      </c>
      <c r="CP41" s="33">
        <v>1.579839</v>
      </c>
      <c r="CQ41" s="33">
        <v>1.0086660000000001</v>
      </c>
      <c r="CR41" s="33">
        <v>0.8474661</v>
      </c>
      <c r="CS41" s="33">
        <v>0.88580360000000002</v>
      </c>
      <c r="CT41" s="33">
        <v>1.0123690000000001</v>
      </c>
      <c r="CU41" s="33">
        <v>1.0199510000000001</v>
      </c>
      <c r="CV41" s="33">
        <v>1.0012209999999999</v>
      </c>
      <c r="CW41" s="33">
        <v>0.204427</v>
      </c>
      <c r="CX41" s="33">
        <v>9.1456800000000005E-2</v>
      </c>
      <c r="CY41" s="33">
        <v>0.15302370000000001</v>
      </c>
      <c r="CZ41" s="33">
        <v>4.9446499999999997E-2</v>
      </c>
      <c r="DA41" s="33">
        <v>-2.3126000000000002E-3</v>
      </c>
      <c r="DB41" s="33">
        <v>-8.0825999999999995E-2</v>
      </c>
      <c r="DC41" s="33">
        <v>0.4853344</v>
      </c>
      <c r="DD41" s="33">
        <v>0.39184600000000003</v>
      </c>
      <c r="DE41" s="33">
        <v>1.1946030000000001</v>
      </c>
      <c r="DF41" s="33">
        <v>1.02016</v>
      </c>
      <c r="DG41" s="33">
        <v>1.005682</v>
      </c>
      <c r="DH41" s="33">
        <v>1.146156</v>
      </c>
      <c r="DI41" s="33">
        <v>1.4169240000000001</v>
      </c>
      <c r="DJ41" s="33">
        <v>1.1618850000000001</v>
      </c>
      <c r="DK41" s="33">
        <v>0.54170750000000001</v>
      </c>
      <c r="DL41" s="33">
        <v>1.576101</v>
      </c>
      <c r="DM41" s="33">
        <v>1.493485</v>
      </c>
      <c r="DN41" s="33">
        <v>1.7710379999999999</v>
      </c>
      <c r="DO41" s="33">
        <v>1.182501</v>
      </c>
      <c r="DP41" s="33">
        <v>1.013865</v>
      </c>
      <c r="DQ41" s="33">
        <v>1.0434479999999999</v>
      </c>
      <c r="DR41" s="33">
        <v>1.1679090000000001</v>
      </c>
      <c r="DS41" s="33">
        <v>1.169986</v>
      </c>
      <c r="DT41" s="33">
        <v>1.1653469999999999</v>
      </c>
      <c r="DU41" s="33">
        <v>0.431807</v>
      </c>
      <c r="DV41" s="33">
        <v>0.30829590000000001</v>
      </c>
      <c r="DW41" s="33">
        <v>0.36193959999999997</v>
      </c>
      <c r="DX41" s="33">
        <v>0.24997849999999999</v>
      </c>
      <c r="DY41" s="33">
        <v>0.23298250000000001</v>
      </c>
      <c r="DZ41" s="33">
        <v>0.1683403</v>
      </c>
      <c r="EA41" s="33">
        <v>0.81073770000000001</v>
      </c>
      <c r="EB41" s="33">
        <v>0.7584128</v>
      </c>
      <c r="EC41" s="33">
        <v>1.578584</v>
      </c>
      <c r="ED41" s="33">
        <v>1.409322</v>
      </c>
      <c r="EE41" s="33">
        <v>1.3975630000000001</v>
      </c>
      <c r="EF41" s="33">
        <v>1.538357</v>
      </c>
      <c r="EG41" s="33">
        <v>1.8345499999999999</v>
      </c>
      <c r="EH41" s="33">
        <v>1.5664439999999999</v>
      </c>
      <c r="EI41" s="33">
        <v>0.92865310000000001</v>
      </c>
      <c r="EJ41" s="33">
        <v>1.955236</v>
      </c>
      <c r="EK41" s="33">
        <v>1.8221339999999999</v>
      </c>
      <c r="EL41" s="33">
        <v>2.0470989999999998</v>
      </c>
      <c r="EM41" s="33">
        <v>1.433492</v>
      </c>
      <c r="EN41" s="33">
        <v>1.2541199999999999</v>
      </c>
      <c r="EO41" s="33">
        <v>1.271061</v>
      </c>
      <c r="EP41" s="33">
        <v>1.3924829999999999</v>
      </c>
      <c r="EQ41" s="33">
        <v>1.3866130000000001</v>
      </c>
      <c r="ER41" s="33">
        <v>1.4023190000000001</v>
      </c>
      <c r="ES41" s="33">
        <v>73.739620000000002</v>
      </c>
      <c r="ET41" s="33">
        <v>73.573099999999997</v>
      </c>
      <c r="EU41" s="33">
        <v>72.962249999999997</v>
      </c>
      <c r="EV41" s="33">
        <v>72.793750000000003</v>
      </c>
      <c r="EW41" s="33">
        <v>72.287999999999997</v>
      </c>
      <c r="EX41" s="33">
        <v>71.839590000000001</v>
      </c>
      <c r="EY41" s="33">
        <v>71.56044</v>
      </c>
      <c r="EZ41" s="33">
        <v>71.433199999999999</v>
      </c>
      <c r="FA41" s="33">
        <v>77.094669999999994</v>
      </c>
      <c r="FB41" s="33">
        <v>84.887770000000003</v>
      </c>
      <c r="FC41" s="33">
        <v>89.853179999999995</v>
      </c>
      <c r="FD41" s="33">
        <v>93.425989999999999</v>
      </c>
      <c r="FE41" s="33">
        <v>95.409260000000003</v>
      </c>
      <c r="FF41" s="33">
        <v>94.77158</v>
      </c>
      <c r="FG41" s="33">
        <v>94.569950000000006</v>
      </c>
      <c r="FH41" s="33">
        <v>92.880279999999999</v>
      </c>
      <c r="FI41" s="33">
        <v>91.503320000000002</v>
      </c>
      <c r="FJ41" s="33">
        <v>89.933539999999994</v>
      </c>
      <c r="FK41" s="33">
        <v>88.117469999999997</v>
      </c>
      <c r="FL41" s="33">
        <v>84.251109999999997</v>
      </c>
      <c r="FM41" s="33">
        <v>80.561229999999995</v>
      </c>
      <c r="FN41" s="33">
        <v>78.815420000000003</v>
      </c>
      <c r="FO41" s="33">
        <v>77.442729999999997</v>
      </c>
      <c r="FP41" s="33">
        <v>75.696770000000001</v>
      </c>
      <c r="FQ41" s="33">
        <v>6.6139679999999998</v>
      </c>
      <c r="FR41" s="33">
        <v>0.42303930000000001</v>
      </c>
      <c r="FS41">
        <v>0</v>
      </c>
    </row>
    <row r="42" spans="1:175" x14ac:dyDescent="0.2">
      <c r="A42" t="s">
        <v>209</v>
      </c>
      <c r="B42" t="s">
        <v>222</v>
      </c>
      <c r="C42">
        <v>42978</v>
      </c>
      <c r="D42">
        <v>6013</v>
      </c>
      <c r="E42" s="33">
        <v>19.031279999999999</v>
      </c>
      <c r="F42" s="33">
        <v>18.13579</v>
      </c>
      <c r="G42" s="33">
        <v>17.541530000000002</v>
      </c>
      <c r="H42" s="33">
        <v>17.337350000000001</v>
      </c>
      <c r="I42" s="33">
        <v>17.95562</v>
      </c>
      <c r="J42" s="33">
        <v>19.62088</v>
      </c>
      <c r="K42" s="33">
        <v>22.044409999999999</v>
      </c>
      <c r="L42" s="33">
        <v>24.36721</v>
      </c>
      <c r="M42" s="33">
        <v>27.910430000000002</v>
      </c>
      <c r="N42" s="33">
        <v>31.511089999999999</v>
      </c>
      <c r="O42" s="33">
        <v>34.142989999999998</v>
      </c>
      <c r="P42" s="33">
        <v>36.375799999999998</v>
      </c>
      <c r="Q42" s="33">
        <v>37.090800000000002</v>
      </c>
      <c r="R42" s="33">
        <v>37.239699999999999</v>
      </c>
      <c r="S42" s="33">
        <v>37.070259999999998</v>
      </c>
      <c r="T42" s="33">
        <v>36.751939999999998</v>
      </c>
      <c r="U42" s="33">
        <v>36.216670000000001</v>
      </c>
      <c r="V42" s="33">
        <v>34.550609999999999</v>
      </c>
      <c r="W42" s="33">
        <v>31.01088</v>
      </c>
      <c r="X42" s="33">
        <v>29.280919999999998</v>
      </c>
      <c r="Y42" s="33">
        <v>27.911020000000001</v>
      </c>
      <c r="Z42" s="33">
        <v>25.732849999999999</v>
      </c>
      <c r="AA42" s="33">
        <v>22.977399999999999</v>
      </c>
      <c r="AB42" s="33">
        <v>20.72138</v>
      </c>
      <c r="AC42" s="33">
        <v>-0.14514099999999999</v>
      </c>
      <c r="AD42" s="33">
        <v>-0.14341280000000001</v>
      </c>
      <c r="AE42" s="33">
        <v>-0.126885</v>
      </c>
      <c r="AF42" s="33">
        <v>-8.5182099999999997E-2</v>
      </c>
      <c r="AG42" s="33">
        <v>-8.3026299999999997E-2</v>
      </c>
      <c r="AH42" s="33">
        <v>-0.1965324</v>
      </c>
      <c r="AI42" s="33">
        <v>-0.37252150000000001</v>
      </c>
      <c r="AJ42" s="33">
        <v>-0.39136080000000001</v>
      </c>
      <c r="AK42" s="33">
        <v>-0.52830489999999997</v>
      </c>
      <c r="AL42" s="33">
        <v>-0.48676970000000003</v>
      </c>
      <c r="AM42" s="33">
        <v>-0.43842999999999999</v>
      </c>
      <c r="AN42" s="33">
        <v>-1.99259E-2</v>
      </c>
      <c r="AO42" s="33">
        <v>-0.23221620000000001</v>
      </c>
      <c r="AP42" s="33">
        <v>-0.1835136</v>
      </c>
      <c r="AQ42" s="33">
        <v>-0.13707549999999999</v>
      </c>
      <c r="AR42" s="33">
        <v>-5.9697300000000002E-2</v>
      </c>
      <c r="AS42" s="33">
        <v>2.0932900000000001E-2</v>
      </c>
      <c r="AT42" s="33">
        <v>-0.11528090000000001</v>
      </c>
      <c r="AU42" s="33">
        <v>-5.3569800000000001E-2</v>
      </c>
      <c r="AV42" s="33">
        <v>-0.156199</v>
      </c>
      <c r="AW42" s="33">
        <v>-9.9579299999999996E-2</v>
      </c>
      <c r="AX42" s="33">
        <v>-0.17345469999999999</v>
      </c>
      <c r="AY42" s="33">
        <v>-0.28448899999999999</v>
      </c>
      <c r="AZ42" s="33">
        <v>-0.25771139999999998</v>
      </c>
      <c r="BA42" s="33">
        <v>-8.8621599999999995E-2</v>
      </c>
      <c r="BB42" s="33">
        <v>-8.8860499999999995E-2</v>
      </c>
      <c r="BC42" s="33">
        <v>-7.3473300000000005E-2</v>
      </c>
      <c r="BD42" s="33">
        <v>-3.2752900000000001E-2</v>
      </c>
      <c r="BE42" s="33">
        <v>-3.0378100000000002E-2</v>
      </c>
      <c r="BF42" s="33">
        <v>-0.14006160000000001</v>
      </c>
      <c r="BG42" s="33">
        <v>-0.31541059999999999</v>
      </c>
      <c r="BH42" s="33">
        <v>-0.32835609999999998</v>
      </c>
      <c r="BI42" s="33">
        <v>-0.4591384</v>
      </c>
      <c r="BJ42" s="33">
        <v>-0.41545369999999998</v>
      </c>
      <c r="BK42" s="33">
        <v>-0.36508249999999998</v>
      </c>
      <c r="BL42" s="33">
        <v>5.71867E-2</v>
      </c>
      <c r="BM42" s="33">
        <v>-0.15232899999999999</v>
      </c>
      <c r="BN42" s="33">
        <v>-0.10642310000000001</v>
      </c>
      <c r="BO42" s="33">
        <v>-6.11943E-2</v>
      </c>
      <c r="BP42" s="33">
        <v>1.5545099999999999E-2</v>
      </c>
      <c r="BQ42" s="33">
        <v>9.4801800000000006E-2</v>
      </c>
      <c r="BR42" s="33">
        <v>-3.9397300000000003E-2</v>
      </c>
      <c r="BS42" s="33">
        <v>1.91396E-2</v>
      </c>
      <c r="BT42" s="33">
        <v>-8.9265899999999995E-2</v>
      </c>
      <c r="BU42" s="33">
        <v>-3.3624000000000001E-2</v>
      </c>
      <c r="BV42" s="33">
        <v>-0.1115206</v>
      </c>
      <c r="BW42" s="33">
        <v>-0.2237575</v>
      </c>
      <c r="BX42" s="33">
        <v>-0.19919200000000001</v>
      </c>
      <c r="BY42" s="33">
        <v>-4.94765E-2</v>
      </c>
      <c r="BZ42" s="33">
        <v>-5.10778E-2</v>
      </c>
      <c r="CA42" s="33">
        <v>-3.6480499999999999E-2</v>
      </c>
      <c r="CB42" s="33">
        <v>3.5593999999999999E-3</v>
      </c>
      <c r="CC42" s="33">
        <v>6.0857999999999997E-3</v>
      </c>
      <c r="CD42" s="33">
        <v>-0.1009501</v>
      </c>
      <c r="CE42" s="33">
        <v>-0.27585579999999998</v>
      </c>
      <c r="CF42" s="33">
        <v>-0.28471930000000001</v>
      </c>
      <c r="CG42" s="33">
        <v>-0.41123379999999998</v>
      </c>
      <c r="CH42" s="33">
        <v>-0.36606050000000001</v>
      </c>
      <c r="CI42" s="33">
        <v>-0.31428220000000001</v>
      </c>
      <c r="CJ42" s="33">
        <v>0.1105946</v>
      </c>
      <c r="CK42" s="33">
        <v>-9.6999299999999997E-2</v>
      </c>
      <c r="CL42" s="33">
        <v>-5.3030500000000001E-2</v>
      </c>
      <c r="CM42" s="33">
        <v>-8.6391999999999997E-3</v>
      </c>
      <c r="CN42" s="33">
        <v>6.7657700000000001E-2</v>
      </c>
      <c r="CO42" s="33">
        <v>0.14596310000000001</v>
      </c>
      <c r="CP42" s="33">
        <v>1.3159499999999999E-2</v>
      </c>
      <c r="CQ42" s="33">
        <v>6.9497900000000001E-2</v>
      </c>
      <c r="CR42" s="33">
        <v>-4.2908200000000001E-2</v>
      </c>
      <c r="CS42" s="33">
        <v>1.20564E-2</v>
      </c>
      <c r="CT42" s="33">
        <v>-6.8625199999999997E-2</v>
      </c>
      <c r="CU42" s="33">
        <v>-0.181695</v>
      </c>
      <c r="CV42" s="33">
        <v>-0.15866169999999999</v>
      </c>
      <c r="CW42" s="33">
        <v>-1.0331399999999999E-2</v>
      </c>
      <c r="CX42" s="33">
        <v>-1.3295100000000001E-2</v>
      </c>
      <c r="CY42" s="33">
        <v>5.1230000000000004E-4</v>
      </c>
      <c r="CZ42" s="33">
        <v>3.9871700000000003E-2</v>
      </c>
      <c r="DA42" s="33">
        <v>4.2549700000000003E-2</v>
      </c>
      <c r="DB42" s="33">
        <v>-6.1838600000000001E-2</v>
      </c>
      <c r="DC42" s="33">
        <v>-0.23630100000000001</v>
      </c>
      <c r="DD42" s="33">
        <v>-0.24108250000000001</v>
      </c>
      <c r="DE42" s="33">
        <v>-0.36332930000000002</v>
      </c>
      <c r="DF42" s="33">
        <v>-0.31666729999999998</v>
      </c>
      <c r="DG42" s="33">
        <v>-0.26348189999999999</v>
      </c>
      <c r="DH42" s="33">
        <v>0.1640025</v>
      </c>
      <c r="DI42" s="33">
        <v>-4.1669600000000001E-2</v>
      </c>
      <c r="DJ42" s="33">
        <v>3.6210000000000002E-4</v>
      </c>
      <c r="DK42" s="33">
        <v>4.3915900000000001E-2</v>
      </c>
      <c r="DL42" s="33">
        <v>0.1197703</v>
      </c>
      <c r="DM42" s="33">
        <v>0.19712450000000001</v>
      </c>
      <c r="DN42" s="33">
        <v>6.5716300000000005E-2</v>
      </c>
      <c r="DO42" s="33">
        <v>0.1198562</v>
      </c>
      <c r="DP42" s="33">
        <v>3.4494999999999999E-3</v>
      </c>
      <c r="DQ42" s="33">
        <v>5.7736799999999998E-2</v>
      </c>
      <c r="DR42" s="33">
        <v>-2.5729800000000001E-2</v>
      </c>
      <c r="DS42" s="33">
        <v>-0.13963249999999999</v>
      </c>
      <c r="DT42" s="33">
        <v>-0.1181314</v>
      </c>
      <c r="DU42" s="33">
        <v>4.6188E-2</v>
      </c>
      <c r="DV42" s="33">
        <v>4.1257200000000001E-2</v>
      </c>
      <c r="DW42" s="33">
        <v>5.3924E-2</v>
      </c>
      <c r="DX42" s="33">
        <v>9.2300999999999994E-2</v>
      </c>
      <c r="DY42" s="33">
        <v>9.5197799999999999E-2</v>
      </c>
      <c r="DZ42" s="33">
        <v>-5.3677999999999998E-3</v>
      </c>
      <c r="EA42" s="33">
        <v>-0.17919019999999999</v>
      </c>
      <c r="EB42" s="33">
        <v>-0.17807780000000001</v>
      </c>
      <c r="EC42" s="33">
        <v>-0.2941627</v>
      </c>
      <c r="ED42" s="33">
        <v>-0.24535129999999999</v>
      </c>
      <c r="EE42" s="33">
        <v>-0.19013450000000001</v>
      </c>
      <c r="EF42" s="33">
        <v>0.2411151</v>
      </c>
      <c r="EG42" s="33">
        <v>3.8217599999999997E-2</v>
      </c>
      <c r="EH42" s="33">
        <v>7.7452599999999996E-2</v>
      </c>
      <c r="EI42" s="33">
        <v>0.1197971</v>
      </c>
      <c r="EJ42" s="33">
        <v>0.19501270000000001</v>
      </c>
      <c r="EK42" s="33">
        <v>0.27099329999999999</v>
      </c>
      <c r="EL42" s="33">
        <v>0.1415999</v>
      </c>
      <c r="EM42" s="33">
        <v>0.1925655</v>
      </c>
      <c r="EN42" s="33">
        <v>7.0382600000000003E-2</v>
      </c>
      <c r="EO42" s="33">
        <v>0.1236921</v>
      </c>
      <c r="EP42" s="33">
        <v>3.6204300000000002E-2</v>
      </c>
      <c r="EQ42" s="33">
        <v>-7.8900999999999999E-2</v>
      </c>
      <c r="ER42" s="33">
        <v>-5.9611999999999998E-2</v>
      </c>
      <c r="ES42" s="33">
        <v>73.856960000000001</v>
      </c>
      <c r="ET42" s="33">
        <v>73.169370000000001</v>
      </c>
      <c r="EU42" s="33">
        <v>72.622339999999994</v>
      </c>
      <c r="EV42" s="33">
        <v>72.266300000000001</v>
      </c>
      <c r="EW42" s="33">
        <v>72.528890000000004</v>
      </c>
      <c r="EX42" s="33">
        <v>72.350080000000005</v>
      </c>
      <c r="EY42" s="33">
        <v>71.860569999999996</v>
      </c>
      <c r="EZ42" s="33">
        <v>71.638289999999998</v>
      </c>
      <c r="FA42" s="33">
        <v>75.121049999999997</v>
      </c>
      <c r="FB42" s="33">
        <v>79.503799999999998</v>
      </c>
      <c r="FC42" s="33">
        <v>83.925780000000003</v>
      </c>
      <c r="FD42" s="33">
        <v>87.736080000000001</v>
      </c>
      <c r="FE42" s="33">
        <v>90.720299999999995</v>
      </c>
      <c r="FF42" s="33">
        <v>89.834469999999996</v>
      </c>
      <c r="FG42" s="33">
        <v>89.443700000000007</v>
      </c>
      <c r="FH42" s="33">
        <v>87.034030000000001</v>
      </c>
      <c r="FI42" s="33">
        <v>87.102199999999996</v>
      </c>
      <c r="FJ42" s="33">
        <v>86.605900000000005</v>
      </c>
      <c r="FK42" s="33">
        <v>85.320869999999999</v>
      </c>
      <c r="FL42" s="33">
        <v>80.280760000000001</v>
      </c>
      <c r="FM42" s="33">
        <v>77.21593</v>
      </c>
      <c r="FN42" s="33">
        <v>75.81559</v>
      </c>
      <c r="FO42" s="33">
        <v>74.325299999999999</v>
      </c>
      <c r="FP42" s="33">
        <v>72.807429999999997</v>
      </c>
      <c r="FQ42" s="33">
        <v>1.4434020000000001</v>
      </c>
      <c r="FR42" s="33">
        <v>8.6126400000000006E-2</v>
      </c>
      <c r="FS42">
        <v>0</v>
      </c>
    </row>
    <row r="43" spans="1:175" x14ac:dyDescent="0.2">
      <c r="A43" t="s">
        <v>209</v>
      </c>
      <c r="B43" t="s">
        <v>222</v>
      </c>
      <c r="C43">
        <v>42979</v>
      </c>
      <c r="D43">
        <v>6013</v>
      </c>
      <c r="E43" s="33">
        <v>19.118839999999999</v>
      </c>
      <c r="F43" s="33">
        <v>18.194469999999999</v>
      </c>
      <c r="G43" s="33">
        <v>17.587890000000002</v>
      </c>
      <c r="H43" s="33">
        <v>17.469380000000001</v>
      </c>
      <c r="I43" s="33">
        <v>18.08352</v>
      </c>
      <c r="J43" s="33">
        <v>19.775379999999998</v>
      </c>
      <c r="K43" s="33">
        <v>22.154599999999999</v>
      </c>
      <c r="L43" s="33">
        <v>24.910060000000001</v>
      </c>
      <c r="M43" s="33">
        <v>29.274889999999999</v>
      </c>
      <c r="N43" s="33">
        <v>33.365209999999998</v>
      </c>
      <c r="O43" s="33">
        <v>36.310169999999999</v>
      </c>
      <c r="P43" s="33">
        <v>37.935360000000003</v>
      </c>
      <c r="Q43" s="33">
        <v>38.3245</v>
      </c>
      <c r="R43" s="33">
        <v>38.704610000000002</v>
      </c>
      <c r="S43" s="33">
        <v>38.526940000000003</v>
      </c>
      <c r="T43" s="33">
        <v>37.946660000000001</v>
      </c>
      <c r="U43" s="33">
        <v>36.908549999999998</v>
      </c>
      <c r="V43" s="33">
        <v>35.175409999999999</v>
      </c>
      <c r="W43" s="33">
        <v>31.96668</v>
      </c>
      <c r="X43" s="33">
        <v>31.01615</v>
      </c>
      <c r="Y43" s="33">
        <v>29.633600000000001</v>
      </c>
      <c r="Z43" s="33">
        <v>27.906359999999999</v>
      </c>
      <c r="AA43" s="33">
        <v>25.544820000000001</v>
      </c>
      <c r="AB43" s="33">
        <v>23.01417</v>
      </c>
      <c r="AC43" s="33">
        <v>-0.27641480000000002</v>
      </c>
      <c r="AD43" s="33">
        <v>-0.29438950000000003</v>
      </c>
      <c r="AE43" s="33">
        <v>-0.2582101</v>
      </c>
      <c r="AF43" s="33">
        <v>-0.17657210000000001</v>
      </c>
      <c r="AG43" s="33">
        <v>-0.18378720000000001</v>
      </c>
      <c r="AH43" s="33">
        <v>-0.147035</v>
      </c>
      <c r="AI43" s="33">
        <v>-0.30251210000000001</v>
      </c>
      <c r="AJ43" s="33">
        <v>-0.28168910000000003</v>
      </c>
      <c r="AK43" s="33">
        <v>-0.23030970000000001</v>
      </c>
      <c r="AL43" s="33">
        <v>-0.14548249999999999</v>
      </c>
      <c r="AM43" s="33">
        <v>-0.1278995</v>
      </c>
      <c r="AN43" s="33">
        <v>-2.4546599999999998E-2</v>
      </c>
      <c r="AO43" s="33">
        <v>-0.1093276</v>
      </c>
      <c r="AP43" s="33">
        <v>-7.4393600000000004E-2</v>
      </c>
      <c r="AQ43" s="33">
        <v>-5.9545399999999998E-2</v>
      </c>
      <c r="AR43" s="33">
        <v>-0.25532820000000001</v>
      </c>
      <c r="AS43" s="33">
        <v>-0.22570419999999999</v>
      </c>
      <c r="AT43" s="33">
        <v>-0.1662594</v>
      </c>
      <c r="AU43" s="33">
        <v>-5.8877600000000002E-2</v>
      </c>
      <c r="AV43" s="33">
        <v>0.34683989999999998</v>
      </c>
      <c r="AW43" s="33">
        <v>0.29836279999999998</v>
      </c>
      <c r="AX43" s="33">
        <v>0.17491699999999999</v>
      </c>
      <c r="AY43" s="33">
        <v>6.1139699999999998E-2</v>
      </c>
      <c r="AZ43" s="33">
        <v>-0.1096338</v>
      </c>
      <c r="BA43" s="33">
        <v>-0.21860370000000001</v>
      </c>
      <c r="BB43" s="33">
        <v>-0.23935400000000001</v>
      </c>
      <c r="BC43" s="33">
        <v>-0.20308909999999999</v>
      </c>
      <c r="BD43" s="33">
        <v>-0.1231944</v>
      </c>
      <c r="BE43" s="33">
        <v>-0.1299824</v>
      </c>
      <c r="BF43" s="33">
        <v>-9.0548199999999995E-2</v>
      </c>
      <c r="BG43" s="33">
        <v>-0.2420446</v>
      </c>
      <c r="BH43" s="33">
        <v>-0.21179410000000001</v>
      </c>
      <c r="BI43" s="33">
        <v>-0.148615</v>
      </c>
      <c r="BJ43" s="33">
        <v>-5.7112900000000001E-2</v>
      </c>
      <c r="BK43" s="33">
        <v>-3.3831600000000003E-2</v>
      </c>
      <c r="BL43" s="33">
        <v>6.9615300000000005E-2</v>
      </c>
      <c r="BM43" s="33">
        <v>-1.4438100000000001E-2</v>
      </c>
      <c r="BN43" s="33">
        <v>2.1375499999999999E-2</v>
      </c>
      <c r="BO43" s="33">
        <v>3.4958000000000003E-2</v>
      </c>
      <c r="BP43" s="33">
        <v>-0.16047230000000001</v>
      </c>
      <c r="BQ43" s="33">
        <v>-0.1324661</v>
      </c>
      <c r="BR43" s="33">
        <v>-7.3371400000000003E-2</v>
      </c>
      <c r="BS43" s="33">
        <v>3.5062599999999999E-2</v>
      </c>
      <c r="BT43" s="33">
        <v>0.43958150000000001</v>
      </c>
      <c r="BU43" s="33">
        <v>0.39226250000000001</v>
      </c>
      <c r="BV43" s="33">
        <v>0.26998830000000001</v>
      </c>
      <c r="BW43" s="33">
        <v>0.15882969999999999</v>
      </c>
      <c r="BX43" s="33">
        <v>-1.5966500000000002E-2</v>
      </c>
      <c r="BY43" s="33">
        <v>-0.1785639</v>
      </c>
      <c r="BZ43" s="33">
        <v>-0.20123659999999999</v>
      </c>
      <c r="CA43" s="33">
        <v>-0.16491239999999999</v>
      </c>
      <c r="CB43" s="33">
        <v>-8.6225200000000002E-2</v>
      </c>
      <c r="CC43" s="33">
        <v>-9.2717300000000002E-2</v>
      </c>
      <c r="CD43" s="33">
        <v>-5.1425699999999998E-2</v>
      </c>
      <c r="CE43" s="33">
        <v>-0.20016500000000001</v>
      </c>
      <c r="CF43" s="33">
        <v>-0.163385</v>
      </c>
      <c r="CG43" s="33">
        <v>-9.2033400000000001E-2</v>
      </c>
      <c r="CH43" s="33">
        <v>4.0915999999999999E-3</v>
      </c>
      <c r="CI43" s="33">
        <v>3.1319600000000003E-2</v>
      </c>
      <c r="CJ43" s="33">
        <v>0.1348316</v>
      </c>
      <c r="CK43" s="33">
        <v>5.1282099999999997E-2</v>
      </c>
      <c r="CL43" s="33">
        <v>8.7704900000000002E-2</v>
      </c>
      <c r="CM43" s="33">
        <v>0.10041079999999999</v>
      </c>
      <c r="CN43" s="33">
        <v>-9.4775399999999996E-2</v>
      </c>
      <c r="CO43" s="33">
        <v>-6.7889699999999997E-2</v>
      </c>
      <c r="CP43" s="33">
        <v>-9.0373999999999993E-3</v>
      </c>
      <c r="CQ43" s="33">
        <v>0.1001253</v>
      </c>
      <c r="CR43" s="33">
        <v>0.50381399999999998</v>
      </c>
      <c r="CS43" s="33">
        <v>0.45729710000000001</v>
      </c>
      <c r="CT43" s="33">
        <v>0.33583429999999997</v>
      </c>
      <c r="CU43" s="33">
        <v>0.22648950000000001</v>
      </c>
      <c r="CV43" s="33">
        <v>4.8907100000000002E-2</v>
      </c>
      <c r="CW43" s="33">
        <v>-0.13852410000000001</v>
      </c>
      <c r="CX43" s="33">
        <v>-0.16311919999999999</v>
      </c>
      <c r="CY43" s="33">
        <v>-0.12673570000000001</v>
      </c>
      <c r="CZ43" s="33">
        <v>-4.9256000000000001E-2</v>
      </c>
      <c r="DA43" s="33">
        <v>-5.54522E-2</v>
      </c>
      <c r="DB43" s="33">
        <v>-1.23032E-2</v>
      </c>
      <c r="DC43" s="33">
        <v>-0.15828539999999999</v>
      </c>
      <c r="DD43" s="33">
        <v>-0.11497590000000001</v>
      </c>
      <c r="DE43" s="33">
        <v>-3.5451799999999999E-2</v>
      </c>
      <c r="DF43" s="33">
        <v>6.5296099999999996E-2</v>
      </c>
      <c r="DG43" s="33">
        <v>9.6470799999999995E-2</v>
      </c>
      <c r="DH43" s="33">
        <v>0.2000479</v>
      </c>
      <c r="DI43" s="33">
        <v>0.1170023</v>
      </c>
      <c r="DJ43" s="33">
        <v>0.15403430000000001</v>
      </c>
      <c r="DK43" s="33">
        <v>0.1658636</v>
      </c>
      <c r="DL43" s="33">
        <v>-2.90785E-2</v>
      </c>
      <c r="DM43" s="33">
        <v>-3.3132999999999999E-3</v>
      </c>
      <c r="DN43" s="33">
        <v>5.5296600000000001E-2</v>
      </c>
      <c r="DO43" s="33">
        <v>0.165188</v>
      </c>
      <c r="DP43" s="33">
        <v>0.56804650000000001</v>
      </c>
      <c r="DQ43" s="33">
        <v>0.52233169999999995</v>
      </c>
      <c r="DR43" s="33">
        <v>0.40168029999999999</v>
      </c>
      <c r="DS43" s="33">
        <v>0.2941493</v>
      </c>
      <c r="DT43" s="33">
        <v>0.1137807</v>
      </c>
      <c r="DU43" s="33">
        <v>-8.0712999999999993E-2</v>
      </c>
      <c r="DV43" s="33">
        <v>-0.1080837</v>
      </c>
      <c r="DW43" s="33">
        <v>-7.1614700000000003E-2</v>
      </c>
      <c r="DX43" s="33">
        <v>4.1218000000000001E-3</v>
      </c>
      <c r="DY43" s="33">
        <v>-1.6474E-3</v>
      </c>
      <c r="DZ43" s="33">
        <v>4.4183600000000003E-2</v>
      </c>
      <c r="EA43" s="33">
        <v>-9.7817899999999999E-2</v>
      </c>
      <c r="EB43" s="33">
        <v>-4.50809E-2</v>
      </c>
      <c r="EC43" s="33">
        <v>4.6242900000000003E-2</v>
      </c>
      <c r="ED43" s="33">
        <v>0.15366569999999999</v>
      </c>
      <c r="EE43" s="33">
        <v>0.19053870000000001</v>
      </c>
      <c r="EF43" s="33">
        <v>0.29420980000000002</v>
      </c>
      <c r="EG43" s="33">
        <v>0.21189179999999999</v>
      </c>
      <c r="EH43" s="33">
        <v>0.24980330000000001</v>
      </c>
      <c r="EI43" s="33">
        <v>0.26036700000000002</v>
      </c>
      <c r="EJ43" s="33">
        <v>6.57774E-2</v>
      </c>
      <c r="EK43" s="33">
        <v>8.9924799999999999E-2</v>
      </c>
      <c r="EL43" s="33">
        <v>0.1481846</v>
      </c>
      <c r="EM43" s="33">
        <v>0.25912819999999998</v>
      </c>
      <c r="EN43" s="33">
        <v>0.66078809999999999</v>
      </c>
      <c r="EO43" s="33">
        <v>0.61623139999999998</v>
      </c>
      <c r="EP43" s="33">
        <v>0.49675150000000001</v>
      </c>
      <c r="EQ43" s="33">
        <v>0.3918393</v>
      </c>
      <c r="ER43" s="33">
        <v>0.20744799999999999</v>
      </c>
      <c r="ES43" s="33">
        <v>73.494450000000001</v>
      </c>
      <c r="ET43" s="33">
        <v>74.572749999999999</v>
      </c>
      <c r="EU43" s="33">
        <v>73.253879999999995</v>
      </c>
      <c r="EV43" s="33">
        <v>73.183269999999993</v>
      </c>
      <c r="EW43" s="33">
        <v>72.418430000000001</v>
      </c>
      <c r="EX43" s="33">
        <v>72.26437</v>
      </c>
      <c r="EY43" s="33">
        <v>72.598849999999999</v>
      </c>
      <c r="EZ43" s="33">
        <v>72.765259999999998</v>
      </c>
      <c r="FA43" s="33">
        <v>79.002330000000001</v>
      </c>
      <c r="FB43" s="33">
        <v>86.756510000000006</v>
      </c>
      <c r="FC43" s="33">
        <v>92.52852</v>
      </c>
      <c r="FD43" s="33">
        <v>95.858490000000003</v>
      </c>
      <c r="FE43" s="33">
        <v>96.421210000000002</v>
      </c>
      <c r="FF43" s="33">
        <v>96.034400000000005</v>
      </c>
      <c r="FG43" s="33">
        <v>95.518280000000004</v>
      </c>
      <c r="FH43" s="33">
        <v>94.590879999999999</v>
      </c>
      <c r="FI43" s="33">
        <v>93.591650000000001</v>
      </c>
      <c r="FJ43" s="33">
        <v>91.251599999999996</v>
      </c>
      <c r="FK43" s="33">
        <v>88.622219999999999</v>
      </c>
      <c r="FL43" s="33">
        <v>85.897530000000003</v>
      </c>
      <c r="FM43" s="33">
        <v>82.313959999999994</v>
      </c>
      <c r="FN43" s="33">
        <v>81.004239999999996</v>
      </c>
      <c r="FO43" s="33">
        <v>79.806060000000002</v>
      </c>
      <c r="FP43" s="33">
        <v>78.708209999999994</v>
      </c>
      <c r="FQ43" s="33">
        <v>1.8469310000000001</v>
      </c>
      <c r="FR43" s="33">
        <v>0.10937139999999999</v>
      </c>
      <c r="FS43">
        <v>0</v>
      </c>
    </row>
    <row r="44" spans="1:175" x14ac:dyDescent="0.2">
      <c r="A44" t="s">
        <v>209</v>
      </c>
      <c r="B44" t="s">
        <v>222</v>
      </c>
      <c r="C44">
        <v>42980</v>
      </c>
      <c r="D44">
        <v>6013</v>
      </c>
      <c r="E44" s="33">
        <v>20.863199999999999</v>
      </c>
      <c r="F44" s="33">
        <v>19.63212</v>
      </c>
      <c r="G44" s="33">
        <v>18.872399999999999</v>
      </c>
      <c r="H44" s="33">
        <v>18.390329999999999</v>
      </c>
      <c r="I44" s="33">
        <v>18.511089999999999</v>
      </c>
      <c r="J44" s="33">
        <v>19.479050000000001</v>
      </c>
      <c r="K44" s="33">
        <v>20.415299999999998</v>
      </c>
      <c r="L44" s="33">
        <v>21.608470000000001</v>
      </c>
      <c r="M44" s="33">
        <v>24.584050000000001</v>
      </c>
      <c r="N44" s="33">
        <v>27.77713</v>
      </c>
      <c r="O44" s="33">
        <v>29.920369999999998</v>
      </c>
      <c r="P44" s="33">
        <v>31.40597</v>
      </c>
      <c r="Q44" s="33">
        <v>32.176870000000001</v>
      </c>
      <c r="R44" s="33">
        <v>31.962990000000001</v>
      </c>
      <c r="S44" s="33">
        <v>31.701229999999999</v>
      </c>
      <c r="T44" s="33">
        <v>31.53594</v>
      </c>
      <c r="U44" s="33">
        <v>31.531849999999999</v>
      </c>
      <c r="V44" s="33">
        <v>31.20853</v>
      </c>
      <c r="W44" s="33">
        <v>30.267160000000001</v>
      </c>
      <c r="X44" s="33">
        <v>30.079619999999998</v>
      </c>
      <c r="Y44" s="33">
        <v>29.420729999999999</v>
      </c>
      <c r="Z44" s="33">
        <v>28.332070000000002</v>
      </c>
      <c r="AA44" s="33">
        <v>26.337250000000001</v>
      </c>
      <c r="AB44" s="33">
        <v>24.335809999999999</v>
      </c>
      <c r="AC44" s="33">
        <v>-0.239431</v>
      </c>
      <c r="AD44" s="33">
        <v>-0.203737</v>
      </c>
      <c r="AE44" s="33">
        <v>-9.6876299999999999E-2</v>
      </c>
      <c r="AF44" s="33">
        <v>-0.121612</v>
      </c>
      <c r="AG44" s="33">
        <v>-0.26204919999999998</v>
      </c>
      <c r="AH44" s="33">
        <v>-0.1936003</v>
      </c>
      <c r="AI44" s="33">
        <v>-0.29770809999999998</v>
      </c>
      <c r="AJ44" s="33">
        <v>-0.57011820000000002</v>
      </c>
      <c r="AK44" s="33">
        <v>-0.89024570000000003</v>
      </c>
      <c r="AL44" s="33">
        <v>-0.74063159999999995</v>
      </c>
      <c r="AM44" s="33">
        <v>-0.86804179999999997</v>
      </c>
      <c r="AN44" s="33">
        <v>-1.0577989999999999</v>
      </c>
      <c r="AO44" s="33">
        <v>-1.153823</v>
      </c>
      <c r="AP44" s="33">
        <v>-1.0643309999999999</v>
      </c>
      <c r="AQ44" s="33">
        <v>-0.90370589999999995</v>
      </c>
      <c r="AR44" s="33">
        <v>-0.80733469999999996</v>
      </c>
      <c r="AS44" s="33">
        <v>-0.7727503</v>
      </c>
      <c r="AT44" s="33">
        <v>-0.68306610000000001</v>
      </c>
      <c r="AU44" s="33">
        <v>-0.8358738</v>
      </c>
      <c r="AV44" s="33">
        <v>-0.80092810000000003</v>
      </c>
      <c r="AW44" s="33">
        <v>-0.7196671</v>
      </c>
      <c r="AX44" s="33">
        <v>-0.65885760000000004</v>
      </c>
      <c r="AY44" s="33">
        <v>-0.75573959999999996</v>
      </c>
      <c r="AZ44" s="33">
        <v>-0.73283339999999997</v>
      </c>
      <c r="BA44" s="33">
        <v>-0.17104459999999999</v>
      </c>
      <c r="BB44" s="33">
        <v>-0.13833709999999999</v>
      </c>
      <c r="BC44" s="33">
        <v>-3.5473499999999998E-2</v>
      </c>
      <c r="BD44" s="33">
        <v>-6.2031700000000002E-2</v>
      </c>
      <c r="BE44" s="33">
        <v>-0.20169580000000001</v>
      </c>
      <c r="BF44" s="33">
        <v>-0.12890090000000001</v>
      </c>
      <c r="BG44" s="33">
        <v>-0.2219739</v>
      </c>
      <c r="BH44" s="33">
        <v>-0.48466019999999999</v>
      </c>
      <c r="BI44" s="33">
        <v>-0.78809669999999998</v>
      </c>
      <c r="BJ44" s="33">
        <v>-0.62334800000000001</v>
      </c>
      <c r="BK44" s="33">
        <v>-0.74747220000000003</v>
      </c>
      <c r="BL44" s="33">
        <v>-0.93298170000000002</v>
      </c>
      <c r="BM44" s="33">
        <v>-1.023428</v>
      </c>
      <c r="BN44" s="33">
        <v>-0.94030340000000001</v>
      </c>
      <c r="BO44" s="33">
        <v>-0.78176440000000003</v>
      </c>
      <c r="BP44" s="33">
        <v>-0.68660620000000006</v>
      </c>
      <c r="BQ44" s="33">
        <v>-0.64936749999999999</v>
      </c>
      <c r="BR44" s="33">
        <v>-0.56044090000000002</v>
      </c>
      <c r="BS44" s="33">
        <v>-0.71816179999999996</v>
      </c>
      <c r="BT44" s="33">
        <v>-0.6905559</v>
      </c>
      <c r="BU44" s="33">
        <v>-0.60615620000000003</v>
      </c>
      <c r="BV44" s="33">
        <v>-0.54263289999999997</v>
      </c>
      <c r="BW44" s="33">
        <v>-0.63674319999999995</v>
      </c>
      <c r="BX44" s="33">
        <v>-0.61531880000000005</v>
      </c>
      <c r="BY44" s="33">
        <v>-0.1236804</v>
      </c>
      <c r="BZ44" s="33">
        <v>-9.3041299999999993E-2</v>
      </c>
      <c r="CA44" s="33">
        <v>7.0539000000000001E-3</v>
      </c>
      <c r="CB44" s="33">
        <v>-2.07665E-2</v>
      </c>
      <c r="CC44" s="33">
        <v>-0.15989519999999999</v>
      </c>
      <c r="CD44" s="33">
        <v>-8.4090200000000004E-2</v>
      </c>
      <c r="CE44" s="33">
        <v>-0.16952059999999999</v>
      </c>
      <c r="CF44" s="33">
        <v>-0.42547230000000003</v>
      </c>
      <c r="CG44" s="33">
        <v>-0.71734849999999994</v>
      </c>
      <c r="CH44" s="33">
        <v>-0.54211770000000004</v>
      </c>
      <c r="CI44" s="33">
        <v>-0.66396619999999995</v>
      </c>
      <c r="CJ44" s="33">
        <v>-0.84653330000000004</v>
      </c>
      <c r="CK44" s="33">
        <v>-0.93311699999999997</v>
      </c>
      <c r="CL44" s="33">
        <v>-0.8544022</v>
      </c>
      <c r="CM44" s="33">
        <v>-0.69730820000000004</v>
      </c>
      <c r="CN44" s="33">
        <v>-0.60299009999999997</v>
      </c>
      <c r="CO44" s="33">
        <v>-0.563913</v>
      </c>
      <c r="CP44" s="33">
        <v>-0.47551100000000002</v>
      </c>
      <c r="CQ44" s="33">
        <v>-0.63663479999999995</v>
      </c>
      <c r="CR44" s="33">
        <v>-0.61411249999999995</v>
      </c>
      <c r="CS44" s="33">
        <v>-0.52753890000000003</v>
      </c>
      <c r="CT44" s="33">
        <v>-0.46213599999999999</v>
      </c>
      <c r="CU44" s="33">
        <v>-0.55432669999999995</v>
      </c>
      <c r="CV44" s="33">
        <v>-0.53392850000000003</v>
      </c>
      <c r="CW44" s="33">
        <v>-7.6316200000000001E-2</v>
      </c>
      <c r="CX44" s="33">
        <v>-4.7745500000000003E-2</v>
      </c>
      <c r="CY44" s="33">
        <v>4.9581300000000002E-2</v>
      </c>
      <c r="CZ44" s="33">
        <v>2.0498700000000002E-2</v>
      </c>
      <c r="DA44" s="33">
        <v>-0.11809459999999999</v>
      </c>
      <c r="DB44" s="33">
        <v>-3.9279599999999998E-2</v>
      </c>
      <c r="DC44" s="33">
        <v>-0.1170673</v>
      </c>
      <c r="DD44" s="33">
        <v>-0.36628440000000001</v>
      </c>
      <c r="DE44" s="33">
        <v>-0.64660039999999996</v>
      </c>
      <c r="DF44" s="33">
        <v>-0.4608874</v>
      </c>
      <c r="DG44" s="33">
        <v>-0.58046010000000003</v>
      </c>
      <c r="DH44" s="33">
        <v>-0.76008489999999995</v>
      </c>
      <c r="DI44" s="33">
        <v>-0.84280600000000006</v>
      </c>
      <c r="DJ44" s="33">
        <v>-0.76850090000000004</v>
      </c>
      <c r="DK44" s="33">
        <v>-0.6128519</v>
      </c>
      <c r="DL44" s="33">
        <v>-0.519374</v>
      </c>
      <c r="DM44" s="33">
        <v>-0.47845850000000001</v>
      </c>
      <c r="DN44" s="33">
        <v>-0.39058120000000002</v>
      </c>
      <c r="DO44" s="33">
        <v>-0.55510780000000004</v>
      </c>
      <c r="DP44" s="33">
        <v>-0.53766910000000001</v>
      </c>
      <c r="DQ44" s="33">
        <v>-0.44892159999999998</v>
      </c>
      <c r="DR44" s="33">
        <v>-0.38163910000000001</v>
      </c>
      <c r="DS44" s="33">
        <v>-0.4719102</v>
      </c>
      <c r="DT44" s="33">
        <v>-0.4525383</v>
      </c>
      <c r="DU44" s="33">
        <v>-7.9298000000000007E-3</v>
      </c>
      <c r="DV44" s="33">
        <v>1.7654400000000001E-2</v>
      </c>
      <c r="DW44" s="33">
        <v>0.1109841</v>
      </c>
      <c r="DX44" s="33">
        <v>8.0078999999999997E-2</v>
      </c>
      <c r="DY44" s="33">
        <v>-5.7741199999999999E-2</v>
      </c>
      <c r="DZ44" s="33">
        <v>2.5419899999999999E-2</v>
      </c>
      <c r="EA44" s="33">
        <v>-4.13332E-2</v>
      </c>
      <c r="EB44" s="33">
        <v>-0.28082639999999998</v>
      </c>
      <c r="EC44" s="33">
        <v>-0.54445129999999997</v>
      </c>
      <c r="ED44" s="33">
        <v>-0.34360380000000001</v>
      </c>
      <c r="EE44" s="33">
        <v>-0.45989059999999998</v>
      </c>
      <c r="EF44" s="33">
        <v>-0.63526709999999997</v>
      </c>
      <c r="EG44" s="33">
        <v>-0.71241129999999997</v>
      </c>
      <c r="EH44" s="33">
        <v>-0.64447310000000002</v>
      </c>
      <c r="EI44" s="33">
        <v>-0.49091050000000003</v>
      </c>
      <c r="EJ44" s="33">
        <v>-0.39864559999999999</v>
      </c>
      <c r="EK44" s="33">
        <v>-0.35507569999999999</v>
      </c>
      <c r="EL44" s="33">
        <v>-0.26795590000000002</v>
      </c>
      <c r="EM44" s="33">
        <v>-0.4373958</v>
      </c>
      <c r="EN44" s="33">
        <v>-0.42729689999999998</v>
      </c>
      <c r="EO44" s="33">
        <v>-0.33541070000000001</v>
      </c>
      <c r="EP44" s="33">
        <v>-0.26541439999999999</v>
      </c>
      <c r="EQ44" s="33">
        <v>-0.3529138</v>
      </c>
      <c r="ER44" s="33">
        <v>-0.33502359999999998</v>
      </c>
      <c r="ES44" s="33">
        <v>77.696799999999996</v>
      </c>
      <c r="ET44" s="33">
        <v>76.57884</v>
      </c>
      <c r="EU44" s="33">
        <v>75.63176</v>
      </c>
      <c r="EV44" s="33">
        <v>75.424520000000001</v>
      </c>
      <c r="EW44" s="33">
        <v>74.773250000000004</v>
      </c>
      <c r="EX44" s="33">
        <v>73.779430000000005</v>
      </c>
      <c r="EY44" s="33">
        <v>73.633619999999993</v>
      </c>
      <c r="EZ44" s="33">
        <v>73.710909999999998</v>
      </c>
      <c r="FA44" s="33">
        <v>76.22296</v>
      </c>
      <c r="FB44" s="33">
        <v>80.93929</v>
      </c>
      <c r="FC44" s="33">
        <v>86.670730000000006</v>
      </c>
      <c r="FD44" s="33">
        <v>90.528419999999997</v>
      </c>
      <c r="FE44" s="33">
        <v>94.363290000000006</v>
      </c>
      <c r="FF44" s="33">
        <v>96.621949999999998</v>
      </c>
      <c r="FG44" s="33">
        <v>95.071169999999995</v>
      </c>
      <c r="FH44" s="33">
        <v>93.514110000000002</v>
      </c>
      <c r="FI44" s="33">
        <v>93.291460000000001</v>
      </c>
      <c r="FJ44" s="33">
        <v>93.419309999999996</v>
      </c>
      <c r="FK44" s="33">
        <v>91.704470000000001</v>
      </c>
      <c r="FL44" s="33">
        <v>89.135159999999999</v>
      </c>
      <c r="FM44" s="33">
        <v>86.132620000000003</v>
      </c>
      <c r="FN44" s="33">
        <v>86.282240000000002</v>
      </c>
      <c r="FO44" s="33">
        <v>87.636849999999995</v>
      </c>
      <c r="FP44" s="33">
        <v>87.379450000000006</v>
      </c>
      <c r="FQ44" s="33">
        <v>2.4941900000000001</v>
      </c>
      <c r="FR44" s="33">
        <v>0.1498554</v>
      </c>
      <c r="FS44">
        <v>0</v>
      </c>
    </row>
    <row r="45" spans="1:175" x14ac:dyDescent="0.2">
      <c r="A45" t="s">
        <v>209</v>
      </c>
      <c r="B45" t="s">
        <v>222</v>
      </c>
      <c r="C45" t="s">
        <v>235</v>
      </c>
      <c r="D45">
        <v>6013</v>
      </c>
      <c r="E45" s="33">
        <v>19.075060000000001</v>
      </c>
      <c r="F45" s="33">
        <v>18.165130000000001</v>
      </c>
      <c r="G45" s="33">
        <v>17.564710000000002</v>
      </c>
      <c r="H45" s="33">
        <v>17.403369999999999</v>
      </c>
      <c r="I45" s="33">
        <v>18.019570000000002</v>
      </c>
      <c r="J45" s="33">
        <v>19.698129999999999</v>
      </c>
      <c r="K45" s="33">
        <v>22.099509999999999</v>
      </c>
      <c r="L45" s="33">
        <v>24.638639999999999</v>
      </c>
      <c r="M45" s="33">
        <v>28.592659999999999</v>
      </c>
      <c r="N45" s="33">
        <v>32.43815</v>
      </c>
      <c r="O45" s="33">
        <v>35.226579999999998</v>
      </c>
      <c r="P45" s="33">
        <v>37.15558</v>
      </c>
      <c r="Q45" s="33">
        <v>37.707650000000001</v>
      </c>
      <c r="R45" s="33">
        <v>37.972149999999999</v>
      </c>
      <c r="S45" s="33">
        <v>37.7986</v>
      </c>
      <c r="T45" s="33">
        <v>37.349299999999999</v>
      </c>
      <c r="U45" s="33">
        <v>36.562609999999999</v>
      </c>
      <c r="V45" s="33">
        <v>34.863010000000003</v>
      </c>
      <c r="W45" s="33">
        <v>31.488779999999998</v>
      </c>
      <c r="X45" s="33">
        <v>30.148530000000001</v>
      </c>
      <c r="Y45" s="33">
        <v>28.772310000000001</v>
      </c>
      <c r="Z45" s="33">
        <v>26.819600000000001</v>
      </c>
      <c r="AA45" s="33">
        <v>24.261109999999999</v>
      </c>
      <c r="AB45" s="33">
        <v>21.86777</v>
      </c>
      <c r="AC45" s="33">
        <v>-0.1989659</v>
      </c>
      <c r="AD45" s="33">
        <v>-0.20874670000000001</v>
      </c>
      <c r="AE45" s="33">
        <v>-0.1827397</v>
      </c>
      <c r="AF45" s="33">
        <v>-0.12017269999999999</v>
      </c>
      <c r="AG45" s="33">
        <v>-0.12331259999999999</v>
      </c>
      <c r="AH45" s="33">
        <v>-0.16002939999999999</v>
      </c>
      <c r="AI45" s="33">
        <v>-0.32613560000000003</v>
      </c>
      <c r="AJ45" s="33">
        <v>-0.32451200000000002</v>
      </c>
      <c r="AK45" s="33">
        <v>-0.36514659999999999</v>
      </c>
      <c r="AL45" s="33">
        <v>-0.30033280000000001</v>
      </c>
      <c r="AM45" s="33">
        <v>-0.265926</v>
      </c>
      <c r="AN45" s="33">
        <v>-4.8760000000000001E-3</v>
      </c>
      <c r="AO45" s="33">
        <v>-0.1518573</v>
      </c>
      <c r="AP45" s="33">
        <v>-0.110235</v>
      </c>
      <c r="AQ45" s="33">
        <v>-7.8047699999999998E-2</v>
      </c>
      <c r="AR45" s="33">
        <v>-0.13547729999999999</v>
      </c>
      <c r="AS45" s="33">
        <v>-8.1009300000000006E-2</v>
      </c>
      <c r="AT45" s="33">
        <v>-0.1173621</v>
      </c>
      <c r="AU45" s="33">
        <v>-3.5922700000000002E-2</v>
      </c>
      <c r="AV45" s="33">
        <v>0.1132523</v>
      </c>
      <c r="AW45" s="33">
        <v>0.1182188</v>
      </c>
      <c r="AX45" s="33">
        <v>2.0805299999999999E-2</v>
      </c>
      <c r="AY45" s="33">
        <v>-9.1409900000000002E-2</v>
      </c>
      <c r="AZ45" s="33">
        <v>-0.16372880000000001</v>
      </c>
      <c r="BA45" s="33">
        <v>-0.1487793</v>
      </c>
      <c r="BB45" s="33">
        <v>-0.15995210000000001</v>
      </c>
      <c r="BC45" s="33">
        <v>-0.1342679</v>
      </c>
      <c r="BD45" s="33">
        <v>-7.3593500000000006E-2</v>
      </c>
      <c r="BE45" s="33">
        <v>-7.6049800000000001E-2</v>
      </c>
      <c r="BF45" s="33">
        <v>-0.1104952</v>
      </c>
      <c r="BG45" s="33">
        <v>-0.27407049999999999</v>
      </c>
      <c r="BH45" s="33">
        <v>-0.26515949999999999</v>
      </c>
      <c r="BI45" s="33">
        <v>-0.29808220000000002</v>
      </c>
      <c r="BJ45" s="33">
        <v>-0.22982079999999999</v>
      </c>
      <c r="BK45" s="33">
        <v>-0.19240309999999999</v>
      </c>
      <c r="BL45" s="33">
        <v>7.0504700000000003E-2</v>
      </c>
      <c r="BM45" s="33">
        <v>-7.5643799999999997E-2</v>
      </c>
      <c r="BN45" s="33">
        <v>-3.4864300000000001E-2</v>
      </c>
      <c r="BO45" s="33">
        <v>-4.8268E-3</v>
      </c>
      <c r="BP45" s="33">
        <v>-6.3446900000000001E-2</v>
      </c>
      <c r="BQ45" s="33">
        <v>-1.0085200000000001E-2</v>
      </c>
      <c r="BR45" s="33">
        <v>-4.6805899999999998E-2</v>
      </c>
      <c r="BS45" s="33">
        <v>3.5408099999999998E-2</v>
      </c>
      <c r="BT45" s="33">
        <v>0.1824954</v>
      </c>
      <c r="BU45" s="33">
        <v>0.1870231</v>
      </c>
      <c r="BV45" s="33">
        <v>8.7447999999999998E-2</v>
      </c>
      <c r="BW45" s="33">
        <v>-2.4171700000000001E-2</v>
      </c>
      <c r="BX45" s="33">
        <v>-9.9418400000000004E-2</v>
      </c>
      <c r="BY45" s="33">
        <v>-0.1140202</v>
      </c>
      <c r="BZ45" s="33">
        <v>-0.1261572</v>
      </c>
      <c r="CA45" s="33">
        <v>-0.10069649999999999</v>
      </c>
      <c r="CB45" s="33">
        <v>-4.1332899999999999E-2</v>
      </c>
      <c r="CC45" s="33">
        <v>-4.3315699999999999E-2</v>
      </c>
      <c r="CD45" s="33">
        <v>-7.6187900000000003E-2</v>
      </c>
      <c r="CE45" s="33">
        <v>-0.23801040000000001</v>
      </c>
      <c r="CF45" s="33">
        <v>-0.2240521</v>
      </c>
      <c r="CG45" s="33">
        <v>-0.25163360000000001</v>
      </c>
      <c r="CH45" s="33">
        <v>-0.18098449999999999</v>
      </c>
      <c r="CI45" s="33">
        <v>-0.1414813</v>
      </c>
      <c r="CJ45" s="33">
        <v>0.12271310000000001</v>
      </c>
      <c r="CK45" s="33">
        <v>-2.28586E-2</v>
      </c>
      <c r="CL45" s="33">
        <v>1.7337200000000001E-2</v>
      </c>
      <c r="CM45" s="33">
        <v>4.5885799999999997E-2</v>
      </c>
      <c r="CN45" s="33">
        <v>-1.3558799999999999E-2</v>
      </c>
      <c r="CO45" s="33">
        <v>3.9036700000000001E-2</v>
      </c>
      <c r="CP45" s="33">
        <v>2.0611000000000002E-3</v>
      </c>
      <c r="CQ45" s="33">
        <v>8.4811600000000001E-2</v>
      </c>
      <c r="CR45" s="33">
        <v>0.23045289999999999</v>
      </c>
      <c r="CS45" s="33">
        <v>0.23467669999999999</v>
      </c>
      <c r="CT45" s="33">
        <v>0.13360459999999999</v>
      </c>
      <c r="CU45" s="33">
        <v>2.2397199999999999E-2</v>
      </c>
      <c r="CV45" s="33">
        <v>-5.4877299999999997E-2</v>
      </c>
      <c r="CW45" s="33">
        <v>-7.9261100000000001E-2</v>
      </c>
      <c r="CX45" s="33">
        <v>-9.2362299999999994E-2</v>
      </c>
      <c r="CY45" s="33">
        <v>-6.7125000000000004E-2</v>
      </c>
      <c r="CZ45" s="33">
        <v>-9.0723000000000002E-3</v>
      </c>
      <c r="DA45" s="33">
        <v>-1.0581699999999999E-2</v>
      </c>
      <c r="DB45" s="33">
        <v>-4.1880599999999997E-2</v>
      </c>
      <c r="DC45" s="33">
        <v>-0.2019503</v>
      </c>
      <c r="DD45" s="33">
        <v>-0.18294479999999999</v>
      </c>
      <c r="DE45" s="33">
        <v>-0.20518500000000001</v>
      </c>
      <c r="DF45" s="33">
        <v>-0.13214809999999999</v>
      </c>
      <c r="DG45" s="33">
        <v>-9.0559600000000004E-2</v>
      </c>
      <c r="DH45" s="33">
        <v>0.17492150000000001</v>
      </c>
      <c r="DI45" s="33">
        <v>2.9926600000000001E-2</v>
      </c>
      <c r="DJ45" s="33">
        <v>6.9538699999999995E-2</v>
      </c>
      <c r="DK45" s="33">
        <v>9.6598400000000001E-2</v>
      </c>
      <c r="DL45" s="33">
        <v>3.6329199999999999E-2</v>
      </c>
      <c r="DM45" s="33">
        <v>8.8158600000000004E-2</v>
      </c>
      <c r="DN45" s="33">
        <v>5.0928000000000001E-2</v>
      </c>
      <c r="DO45" s="33">
        <v>0.1342151</v>
      </c>
      <c r="DP45" s="33">
        <v>0.2784104</v>
      </c>
      <c r="DQ45" s="33">
        <v>0.28233039999999998</v>
      </c>
      <c r="DR45" s="33">
        <v>0.17976110000000001</v>
      </c>
      <c r="DS45" s="33">
        <v>6.8966200000000005E-2</v>
      </c>
      <c r="DT45" s="33">
        <v>-1.03362E-2</v>
      </c>
      <c r="DU45" s="33">
        <v>-2.90745E-2</v>
      </c>
      <c r="DV45" s="33">
        <v>-4.3567700000000001E-2</v>
      </c>
      <c r="DW45" s="33">
        <v>-1.8653200000000002E-2</v>
      </c>
      <c r="DX45" s="33">
        <v>3.7506999999999999E-2</v>
      </c>
      <c r="DY45" s="33">
        <v>3.6681100000000001E-2</v>
      </c>
      <c r="DZ45" s="33">
        <v>7.6536E-3</v>
      </c>
      <c r="EA45" s="33">
        <v>-0.1498852</v>
      </c>
      <c r="EB45" s="33">
        <v>-0.1235923</v>
      </c>
      <c r="EC45" s="33">
        <v>-0.13812060000000001</v>
      </c>
      <c r="ED45" s="33">
        <v>-6.1636099999999999E-2</v>
      </c>
      <c r="EE45" s="33">
        <v>-1.7036599999999999E-2</v>
      </c>
      <c r="EF45" s="33">
        <v>0.25030219999999997</v>
      </c>
      <c r="EG45" s="33">
        <v>0.1061401</v>
      </c>
      <c r="EH45" s="33">
        <v>0.14490939999999999</v>
      </c>
      <c r="EI45" s="33">
        <v>0.16981930000000001</v>
      </c>
      <c r="EJ45" s="33">
        <v>0.1083596</v>
      </c>
      <c r="EK45" s="33">
        <v>0.15908269999999999</v>
      </c>
      <c r="EL45" s="33">
        <v>0.1214842</v>
      </c>
      <c r="EM45" s="33">
        <v>0.2055459</v>
      </c>
      <c r="EN45" s="33">
        <v>0.3476535</v>
      </c>
      <c r="EO45" s="33">
        <v>0.35113470000000002</v>
      </c>
      <c r="EP45" s="33">
        <v>0.24640380000000001</v>
      </c>
      <c r="EQ45" s="33">
        <v>0.1362044</v>
      </c>
      <c r="ER45" s="33">
        <v>5.39742E-2</v>
      </c>
      <c r="ES45" s="33">
        <v>73.674679999999995</v>
      </c>
      <c r="ET45" s="33">
        <v>73.875060000000005</v>
      </c>
      <c r="EU45" s="33">
        <v>72.939679999999996</v>
      </c>
      <c r="EV45" s="33">
        <v>72.727699999999999</v>
      </c>
      <c r="EW45" s="33">
        <v>72.473309999999998</v>
      </c>
      <c r="EX45" s="33">
        <v>72.307119999999998</v>
      </c>
      <c r="EY45" s="33">
        <v>72.229990000000001</v>
      </c>
      <c r="EZ45" s="33">
        <v>72.206549999999993</v>
      </c>
      <c r="FA45" s="33">
        <v>77.096850000000003</v>
      </c>
      <c r="FB45" s="33">
        <v>83.212639999999993</v>
      </c>
      <c r="FC45" s="33">
        <v>88.337909999999994</v>
      </c>
      <c r="FD45" s="33">
        <v>91.881469999999993</v>
      </c>
      <c r="FE45" s="33">
        <v>93.611760000000004</v>
      </c>
      <c r="FF45" s="33">
        <v>92.988519999999994</v>
      </c>
      <c r="FG45" s="33">
        <v>92.535200000000003</v>
      </c>
      <c r="FH45" s="33">
        <v>90.881079999999997</v>
      </c>
      <c r="FI45" s="33">
        <v>90.387150000000005</v>
      </c>
      <c r="FJ45" s="33">
        <v>88.950310000000002</v>
      </c>
      <c r="FK45" s="33">
        <v>86.995859999999993</v>
      </c>
      <c r="FL45" s="33">
        <v>83.144930000000002</v>
      </c>
      <c r="FM45" s="33">
        <v>79.82199</v>
      </c>
      <c r="FN45" s="33">
        <v>78.495900000000006</v>
      </c>
      <c r="FO45" s="33">
        <v>77.187740000000005</v>
      </c>
      <c r="FP45" s="33">
        <v>75.898129999999995</v>
      </c>
      <c r="FQ45" s="33">
        <v>1.515522</v>
      </c>
      <c r="FR45" s="33">
        <v>8.6868100000000004E-2</v>
      </c>
      <c r="FS45">
        <v>0</v>
      </c>
    </row>
    <row r="46" spans="1:175" x14ac:dyDescent="0.2">
      <c r="A46" t="s">
        <v>209</v>
      </c>
      <c r="B46" t="s">
        <v>223</v>
      </c>
      <c r="C46">
        <v>42978</v>
      </c>
      <c r="D46">
        <v>176</v>
      </c>
      <c r="E46" s="33">
        <v>12.879569999999999</v>
      </c>
      <c r="F46" s="33">
        <v>11.893990000000001</v>
      </c>
      <c r="G46" s="33">
        <v>11.586740000000001</v>
      </c>
      <c r="H46" s="33">
        <v>11.703099999999999</v>
      </c>
      <c r="I46" s="33">
        <v>11.530720000000001</v>
      </c>
      <c r="J46" s="33">
        <v>12.836980000000001</v>
      </c>
      <c r="K46" s="33">
        <v>14.90574</v>
      </c>
      <c r="L46" s="33">
        <v>17.609649999999998</v>
      </c>
      <c r="M46" s="33">
        <v>17.103660000000001</v>
      </c>
      <c r="N46" s="33">
        <v>20.59066</v>
      </c>
      <c r="O46" s="33">
        <v>24.952120000000001</v>
      </c>
      <c r="P46" s="33">
        <v>26.853010000000001</v>
      </c>
      <c r="Q46" s="33">
        <v>27.369050000000001</v>
      </c>
      <c r="R46" s="33">
        <v>26.988130000000002</v>
      </c>
      <c r="S46" s="33">
        <v>27.415990000000001</v>
      </c>
      <c r="T46" s="33">
        <v>27.06635</v>
      </c>
      <c r="U46" s="33">
        <v>27.669650000000001</v>
      </c>
      <c r="V46" s="33">
        <v>27.540900000000001</v>
      </c>
      <c r="W46" s="33">
        <v>24.280539999999998</v>
      </c>
      <c r="X46" s="33">
        <v>22.096620000000001</v>
      </c>
      <c r="Y46" s="33">
        <v>20.873360000000002</v>
      </c>
      <c r="Z46" s="33">
        <v>18.85033</v>
      </c>
      <c r="AA46" s="33">
        <v>15.86253</v>
      </c>
      <c r="AB46" s="33">
        <v>13.421659999999999</v>
      </c>
      <c r="AC46" s="33">
        <v>-0.34810679999999999</v>
      </c>
      <c r="AD46" s="33">
        <v>-1.132574</v>
      </c>
      <c r="AE46" s="33">
        <v>-1.1679010000000001</v>
      </c>
      <c r="AF46" s="33">
        <v>-0.9685165</v>
      </c>
      <c r="AG46" s="33">
        <v>-1.287072</v>
      </c>
      <c r="AH46" s="33">
        <v>-0.76386929999999997</v>
      </c>
      <c r="AI46" s="33">
        <v>0.1134708</v>
      </c>
      <c r="AJ46" s="33">
        <v>0.32645839999999998</v>
      </c>
      <c r="AK46" s="33">
        <v>-2.866473</v>
      </c>
      <c r="AL46" s="33">
        <v>-2.0165760000000001</v>
      </c>
      <c r="AM46" s="33">
        <v>0.13365930000000001</v>
      </c>
      <c r="AN46" s="33">
        <v>0.61097599999999996</v>
      </c>
      <c r="AO46" s="33">
        <v>0.15250900000000001</v>
      </c>
      <c r="AP46" s="33">
        <v>-1.0008550000000001</v>
      </c>
      <c r="AQ46" s="33">
        <v>-0.75834820000000003</v>
      </c>
      <c r="AR46" s="33">
        <v>-0.90766720000000001</v>
      </c>
      <c r="AS46" s="33">
        <v>0.1498594</v>
      </c>
      <c r="AT46" s="33">
        <v>0.75291439999999998</v>
      </c>
      <c r="AU46" s="33">
        <v>-0.32609589999999999</v>
      </c>
      <c r="AV46" s="33">
        <v>-0.52241090000000001</v>
      </c>
      <c r="AW46" s="33">
        <v>-0.77647469999999996</v>
      </c>
      <c r="AX46" s="33">
        <v>-0.23816789999999999</v>
      </c>
      <c r="AY46" s="33">
        <v>-0.79994620000000005</v>
      </c>
      <c r="AZ46" s="33">
        <v>-1.102911</v>
      </c>
      <c r="BA46" s="33">
        <v>8.4124599999999994E-2</v>
      </c>
      <c r="BB46" s="33">
        <v>-0.72857340000000004</v>
      </c>
      <c r="BC46" s="33">
        <v>-0.78102170000000004</v>
      </c>
      <c r="BD46" s="33">
        <v>-0.58369760000000004</v>
      </c>
      <c r="BE46" s="33">
        <v>-0.85972179999999998</v>
      </c>
      <c r="BF46" s="33">
        <v>-0.28746830000000001</v>
      </c>
      <c r="BG46" s="33">
        <v>0.5710596</v>
      </c>
      <c r="BH46" s="33">
        <v>0.63466940000000005</v>
      </c>
      <c r="BI46" s="33">
        <v>-2.3982610000000002</v>
      </c>
      <c r="BJ46" s="33">
        <v>-1.2954079999999999</v>
      </c>
      <c r="BK46" s="33">
        <v>0.87950530000000005</v>
      </c>
      <c r="BL46" s="33">
        <v>1.266348</v>
      </c>
      <c r="BM46" s="33">
        <v>0.77376789999999995</v>
      </c>
      <c r="BN46" s="33">
        <v>-0.37451109999999999</v>
      </c>
      <c r="BO46" s="33">
        <v>-0.10498300000000001</v>
      </c>
      <c r="BP46" s="33">
        <v>-0.2162895</v>
      </c>
      <c r="BQ46" s="33">
        <v>0.75382289999999996</v>
      </c>
      <c r="BR46" s="33">
        <v>1.3298700000000001</v>
      </c>
      <c r="BS46" s="33">
        <v>0.24431159999999999</v>
      </c>
      <c r="BT46" s="33">
        <v>8.1025999999999997E-3</v>
      </c>
      <c r="BU46" s="33">
        <v>-0.1827173</v>
      </c>
      <c r="BV46" s="33">
        <v>0.32796249999999999</v>
      </c>
      <c r="BW46" s="33">
        <v>-0.38482529999999998</v>
      </c>
      <c r="BX46" s="33">
        <v>-0.7793658</v>
      </c>
      <c r="BY46" s="33">
        <v>0.38348680000000002</v>
      </c>
      <c r="BZ46" s="33">
        <v>-0.448764</v>
      </c>
      <c r="CA46" s="33">
        <v>-0.51306989999999997</v>
      </c>
      <c r="CB46" s="33">
        <v>-0.31717319999999999</v>
      </c>
      <c r="CC46" s="33">
        <v>-0.56374029999999997</v>
      </c>
      <c r="CD46" s="33">
        <v>4.2485700000000001E-2</v>
      </c>
      <c r="CE46" s="33">
        <v>0.88798429999999995</v>
      </c>
      <c r="CF46" s="33">
        <v>0.84813550000000004</v>
      </c>
      <c r="CG46" s="33">
        <v>-2.073979</v>
      </c>
      <c r="CH46" s="33">
        <v>-0.79592879999999999</v>
      </c>
      <c r="CI46" s="33">
        <v>1.3960760000000001</v>
      </c>
      <c r="CJ46" s="33">
        <v>1.7202569999999999</v>
      </c>
      <c r="CK46" s="33">
        <v>1.2040500000000001</v>
      </c>
      <c r="CL46" s="33">
        <v>5.92928E-2</v>
      </c>
      <c r="CM46" s="33">
        <v>0.34753580000000001</v>
      </c>
      <c r="CN46" s="33">
        <v>0.26255659999999997</v>
      </c>
      <c r="CO46" s="33">
        <v>1.172126</v>
      </c>
      <c r="CP46" s="33">
        <v>1.7294670000000001</v>
      </c>
      <c r="CQ46" s="33">
        <v>0.63937409999999995</v>
      </c>
      <c r="CR46" s="33">
        <v>0.3755347</v>
      </c>
      <c r="CS46" s="33">
        <v>0.22851730000000001</v>
      </c>
      <c r="CT46" s="33">
        <v>0.7200628</v>
      </c>
      <c r="CU46" s="33">
        <v>-9.7313800000000006E-2</v>
      </c>
      <c r="CV46" s="33">
        <v>-0.55527950000000004</v>
      </c>
      <c r="CW46" s="33">
        <v>0.68284900000000004</v>
      </c>
      <c r="CX46" s="33">
        <v>-0.16895460000000001</v>
      </c>
      <c r="CY46" s="33">
        <v>-0.24511820000000001</v>
      </c>
      <c r="CZ46" s="33">
        <v>-5.0648800000000001E-2</v>
      </c>
      <c r="DA46" s="33">
        <v>-0.26775890000000002</v>
      </c>
      <c r="DB46" s="33">
        <v>0.37243969999999998</v>
      </c>
      <c r="DC46" s="33">
        <v>1.204909</v>
      </c>
      <c r="DD46" s="33">
        <v>1.0616019999999999</v>
      </c>
      <c r="DE46" s="33">
        <v>-1.7496970000000001</v>
      </c>
      <c r="DF46" s="33">
        <v>-0.29644999999999999</v>
      </c>
      <c r="DG46" s="33">
        <v>1.912647</v>
      </c>
      <c r="DH46" s="33">
        <v>2.174166</v>
      </c>
      <c r="DI46" s="33">
        <v>1.6343319999999999</v>
      </c>
      <c r="DJ46" s="33">
        <v>0.4930967</v>
      </c>
      <c r="DK46" s="33">
        <v>0.80005459999999995</v>
      </c>
      <c r="DL46" s="33">
        <v>0.74140269999999997</v>
      </c>
      <c r="DM46" s="33">
        <v>1.5904290000000001</v>
      </c>
      <c r="DN46" s="33">
        <v>2.1290650000000002</v>
      </c>
      <c r="DO46" s="33">
        <v>1.0344370000000001</v>
      </c>
      <c r="DP46" s="33">
        <v>0.74296680000000004</v>
      </c>
      <c r="DQ46" s="33">
        <v>0.63975190000000004</v>
      </c>
      <c r="DR46" s="33">
        <v>1.112163</v>
      </c>
      <c r="DS46" s="33">
        <v>0.1901977</v>
      </c>
      <c r="DT46" s="33">
        <v>-0.33119320000000002</v>
      </c>
      <c r="DU46" s="33">
        <v>1.1150800000000001</v>
      </c>
      <c r="DV46" s="33">
        <v>0.2350458</v>
      </c>
      <c r="DW46" s="33">
        <v>0.14176150000000001</v>
      </c>
      <c r="DX46" s="33">
        <v>0.33417000000000002</v>
      </c>
      <c r="DY46" s="33">
        <v>0.15959129999999999</v>
      </c>
      <c r="DZ46" s="33">
        <v>0.84884079999999995</v>
      </c>
      <c r="EA46" s="33">
        <v>1.662498</v>
      </c>
      <c r="EB46" s="33">
        <v>1.3698129999999999</v>
      </c>
      <c r="EC46" s="33">
        <v>-1.281485</v>
      </c>
      <c r="ED46" s="33">
        <v>0.42471809999999999</v>
      </c>
      <c r="EE46" s="33">
        <v>2.658493</v>
      </c>
      <c r="EF46" s="33">
        <v>2.8295379999999999</v>
      </c>
      <c r="EG46" s="33">
        <v>2.2555909999999999</v>
      </c>
      <c r="EH46" s="33">
        <v>1.1194409999999999</v>
      </c>
      <c r="EI46" s="33">
        <v>1.4534199999999999</v>
      </c>
      <c r="EJ46" s="33">
        <v>1.4327810000000001</v>
      </c>
      <c r="EK46" s="33">
        <v>2.1943929999999998</v>
      </c>
      <c r="EL46" s="33">
        <v>2.7060200000000001</v>
      </c>
      <c r="EM46" s="33">
        <v>1.6048439999999999</v>
      </c>
      <c r="EN46" s="33">
        <v>1.2734799999999999</v>
      </c>
      <c r="EO46" s="33">
        <v>1.233509</v>
      </c>
      <c r="EP46" s="33">
        <v>1.678294</v>
      </c>
      <c r="EQ46" s="33">
        <v>0.60531869999999999</v>
      </c>
      <c r="ER46" s="33">
        <v>-7.6482E-3</v>
      </c>
      <c r="ES46" s="33">
        <v>73.274630000000002</v>
      </c>
      <c r="ET46" s="33">
        <v>72.510450000000006</v>
      </c>
      <c r="EU46" s="33">
        <v>72.042919999999995</v>
      </c>
      <c r="EV46" s="33">
        <v>71.686189999999996</v>
      </c>
      <c r="EW46" s="33">
        <v>71.706289999999996</v>
      </c>
      <c r="EX46" s="33">
        <v>71.610150000000004</v>
      </c>
      <c r="EY46" s="33">
        <v>70.971909999999994</v>
      </c>
      <c r="EZ46" s="33">
        <v>70.849419999999995</v>
      </c>
      <c r="FA46" s="33">
        <v>73.771690000000007</v>
      </c>
      <c r="FB46" s="33">
        <v>78.847340000000003</v>
      </c>
      <c r="FC46" s="33">
        <v>82.169939999999997</v>
      </c>
      <c r="FD46" s="33">
        <v>85.010189999999994</v>
      </c>
      <c r="FE46" s="33">
        <v>87.942080000000004</v>
      </c>
      <c r="FF46" s="33">
        <v>87.163579999999996</v>
      </c>
      <c r="FG46" s="33">
        <v>87.133359999999996</v>
      </c>
      <c r="FH46" s="33">
        <v>85.79522</v>
      </c>
      <c r="FI46" s="33">
        <v>85.263099999999994</v>
      </c>
      <c r="FJ46" s="33">
        <v>84.993210000000005</v>
      </c>
      <c r="FK46" s="33">
        <v>83.782550000000001</v>
      </c>
      <c r="FL46" s="33">
        <v>79.329390000000004</v>
      </c>
      <c r="FM46" s="33">
        <v>76.573170000000005</v>
      </c>
      <c r="FN46" s="33">
        <v>75.231160000000003</v>
      </c>
      <c r="FO46" s="33">
        <v>73.737020000000001</v>
      </c>
      <c r="FP46" s="33">
        <v>71.949420000000003</v>
      </c>
      <c r="FQ46" s="33">
        <v>12.34179</v>
      </c>
      <c r="FR46" s="33">
        <v>0.74442699999999995</v>
      </c>
      <c r="FS46">
        <v>0</v>
      </c>
    </row>
    <row r="47" spans="1:175" x14ac:dyDescent="0.2">
      <c r="A47" t="s">
        <v>209</v>
      </c>
      <c r="B47" t="s">
        <v>223</v>
      </c>
      <c r="C47">
        <v>42979</v>
      </c>
      <c r="D47">
        <v>176</v>
      </c>
      <c r="E47" s="33">
        <v>12.11482</v>
      </c>
      <c r="F47" s="33">
        <v>11.94176</v>
      </c>
      <c r="G47" s="33">
        <v>11.870039999999999</v>
      </c>
      <c r="H47" s="33">
        <v>11.57391</v>
      </c>
      <c r="I47" s="33">
        <v>11.275180000000001</v>
      </c>
      <c r="J47" s="33">
        <v>11.974539999999999</v>
      </c>
      <c r="K47" s="33">
        <v>14.061780000000001</v>
      </c>
      <c r="L47" s="33">
        <v>16.956800000000001</v>
      </c>
      <c r="M47" s="33">
        <v>19.18235</v>
      </c>
      <c r="N47" s="33">
        <v>22.1266</v>
      </c>
      <c r="O47" s="33">
        <v>26.187439999999999</v>
      </c>
      <c r="P47" s="33">
        <v>27.152629999999998</v>
      </c>
      <c r="Q47" s="33">
        <v>27.274650000000001</v>
      </c>
      <c r="R47" s="33">
        <v>28.219570000000001</v>
      </c>
      <c r="S47" s="33">
        <v>28.520679999999999</v>
      </c>
      <c r="T47" s="33">
        <v>27.371310000000001</v>
      </c>
      <c r="U47" s="33">
        <v>26.747620000000001</v>
      </c>
      <c r="V47" s="33">
        <v>26.18873</v>
      </c>
      <c r="W47" s="33">
        <v>24.53951</v>
      </c>
      <c r="X47" s="33">
        <v>23.10596</v>
      </c>
      <c r="Y47" s="33">
        <v>22.480740000000001</v>
      </c>
      <c r="Z47" s="33">
        <v>20.750640000000001</v>
      </c>
      <c r="AA47" s="33">
        <v>17.133859999999999</v>
      </c>
      <c r="AB47" s="33">
        <v>14.674049999999999</v>
      </c>
      <c r="AC47" s="33">
        <v>-1.459978</v>
      </c>
      <c r="AD47" s="33">
        <v>-1.348444</v>
      </c>
      <c r="AE47" s="33">
        <v>-1.0421590000000001</v>
      </c>
      <c r="AF47" s="33">
        <v>-1.177729</v>
      </c>
      <c r="AG47" s="33">
        <v>-1.395038</v>
      </c>
      <c r="AH47" s="33">
        <v>-1.821429</v>
      </c>
      <c r="AI47" s="33">
        <v>-1.18652</v>
      </c>
      <c r="AJ47" s="33">
        <v>-1.7318229999999999</v>
      </c>
      <c r="AK47" s="33">
        <v>-2.125969</v>
      </c>
      <c r="AL47" s="33">
        <v>-1.9916130000000001</v>
      </c>
      <c r="AM47" s="33">
        <v>-1.0630250000000001</v>
      </c>
      <c r="AN47" s="33">
        <v>-1.7781210000000001</v>
      </c>
      <c r="AO47" s="33">
        <v>-2.1689180000000001</v>
      </c>
      <c r="AP47" s="33">
        <v>-1.30715</v>
      </c>
      <c r="AQ47" s="33">
        <v>-0.45914860000000002</v>
      </c>
      <c r="AR47" s="33">
        <v>-1.1212390000000001</v>
      </c>
      <c r="AS47" s="33">
        <v>-1.4030389999999999</v>
      </c>
      <c r="AT47" s="33">
        <v>-0.52936609999999995</v>
      </c>
      <c r="AU47" s="33">
        <v>-0.49463980000000002</v>
      </c>
      <c r="AV47" s="33">
        <v>-1.6402699999999999E-2</v>
      </c>
      <c r="AW47" s="33">
        <v>-6.3630400000000004E-2</v>
      </c>
      <c r="AX47" s="33">
        <v>6.9092000000000001E-2</v>
      </c>
      <c r="AY47" s="33">
        <v>-1.4119649999999999</v>
      </c>
      <c r="AZ47" s="33">
        <v>-2.0404339999999999</v>
      </c>
      <c r="BA47" s="33">
        <v>-1.1532450000000001</v>
      </c>
      <c r="BB47" s="33">
        <v>-1.0290820000000001</v>
      </c>
      <c r="BC47" s="33">
        <v>-0.73473630000000001</v>
      </c>
      <c r="BD47" s="33">
        <v>-0.88657929999999996</v>
      </c>
      <c r="BE47" s="33">
        <v>-1.1021380000000001</v>
      </c>
      <c r="BF47" s="33">
        <v>-1.4444319999999999</v>
      </c>
      <c r="BG47" s="33">
        <v>-0.78506679999999995</v>
      </c>
      <c r="BH47" s="33">
        <v>-1.316503</v>
      </c>
      <c r="BI47" s="33">
        <v>-1.731441</v>
      </c>
      <c r="BJ47" s="33">
        <v>-1.492175</v>
      </c>
      <c r="BK47" s="33">
        <v>-0.28774119999999997</v>
      </c>
      <c r="BL47" s="33">
        <v>-0.90518279999999995</v>
      </c>
      <c r="BM47" s="33">
        <v>-1.437457</v>
      </c>
      <c r="BN47" s="33">
        <v>-0.56828670000000003</v>
      </c>
      <c r="BO47" s="33">
        <v>0.29261199999999998</v>
      </c>
      <c r="BP47" s="33">
        <v>-0.43382379999999998</v>
      </c>
      <c r="BQ47" s="33">
        <v>-0.70733060000000003</v>
      </c>
      <c r="BR47" s="33">
        <v>9.7598099999999993E-2</v>
      </c>
      <c r="BS47" s="33">
        <v>0.18973689999999999</v>
      </c>
      <c r="BT47" s="33">
        <v>0.66341340000000004</v>
      </c>
      <c r="BU47" s="33">
        <v>0.66461590000000004</v>
      </c>
      <c r="BV47" s="33">
        <v>0.78742780000000001</v>
      </c>
      <c r="BW47" s="33">
        <v>-0.73294190000000004</v>
      </c>
      <c r="BX47" s="33">
        <v>-1.532897</v>
      </c>
      <c r="BY47" s="33">
        <v>-0.94080260000000004</v>
      </c>
      <c r="BZ47" s="33">
        <v>-0.8078938</v>
      </c>
      <c r="CA47" s="33">
        <v>-0.52181599999999995</v>
      </c>
      <c r="CB47" s="33">
        <v>-0.68492980000000003</v>
      </c>
      <c r="CC47" s="33">
        <v>-0.89927699999999999</v>
      </c>
      <c r="CD47" s="33">
        <v>-1.1833260000000001</v>
      </c>
      <c r="CE47" s="33">
        <v>-0.50702179999999997</v>
      </c>
      <c r="CF47" s="33">
        <v>-1.0288539999999999</v>
      </c>
      <c r="CG47" s="33">
        <v>-1.4581930000000001</v>
      </c>
      <c r="CH47" s="33">
        <v>-1.1462650000000001</v>
      </c>
      <c r="CI47" s="33">
        <v>0.2492182</v>
      </c>
      <c r="CJ47" s="33">
        <v>-0.30058839999999998</v>
      </c>
      <c r="CK47" s="33">
        <v>-0.93084929999999999</v>
      </c>
      <c r="CL47" s="33">
        <v>-5.6551900000000002E-2</v>
      </c>
      <c r="CM47" s="33">
        <v>0.81327910000000003</v>
      </c>
      <c r="CN47" s="33">
        <v>4.2277700000000001E-2</v>
      </c>
      <c r="CO47" s="33">
        <v>-0.2254854</v>
      </c>
      <c r="CP47" s="33">
        <v>0.53183150000000001</v>
      </c>
      <c r="CQ47" s="33">
        <v>0.66373400000000005</v>
      </c>
      <c r="CR47" s="33">
        <v>1.134252</v>
      </c>
      <c r="CS47" s="33">
        <v>1.1689970000000001</v>
      </c>
      <c r="CT47" s="33">
        <v>1.284945</v>
      </c>
      <c r="CU47" s="33">
        <v>-0.2626522</v>
      </c>
      <c r="CV47" s="33">
        <v>-1.181378</v>
      </c>
      <c r="CW47" s="33">
        <v>-0.72836029999999996</v>
      </c>
      <c r="CX47" s="33">
        <v>-0.58670520000000004</v>
      </c>
      <c r="CY47" s="33">
        <v>-0.3088958</v>
      </c>
      <c r="CZ47" s="33">
        <v>-0.48328019999999999</v>
      </c>
      <c r="DA47" s="33">
        <v>-0.69641549999999997</v>
      </c>
      <c r="DB47" s="33">
        <v>-0.92221949999999997</v>
      </c>
      <c r="DC47" s="33">
        <v>-0.22897670000000001</v>
      </c>
      <c r="DD47" s="33">
        <v>-0.74120459999999999</v>
      </c>
      <c r="DE47" s="33">
        <v>-1.1849449999999999</v>
      </c>
      <c r="DF47" s="33">
        <v>-0.8003555</v>
      </c>
      <c r="DG47" s="33">
        <v>0.78617760000000003</v>
      </c>
      <c r="DH47" s="33">
        <v>0.3040061</v>
      </c>
      <c r="DI47" s="33">
        <v>-0.42424149999999999</v>
      </c>
      <c r="DJ47" s="33">
        <v>0.4551829</v>
      </c>
      <c r="DK47" s="33">
        <v>1.3339460000000001</v>
      </c>
      <c r="DL47" s="33">
        <v>0.51837920000000004</v>
      </c>
      <c r="DM47" s="33">
        <v>0.25635980000000003</v>
      </c>
      <c r="DN47" s="33">
        <v>0.9660649</v>
      </c>
      <c r="DO47" s="33">
        <v>1.137731</v>
      </c>
      <c r="DP47" s="33">
        <v>1.6050899999999999</v>
      </c>
      <c r="DQ47" s="33">
        <v>1.673378</v>
      </c>
      <c r="DR47" s="33">
        <v>1.782462</v>
      </c>
      <c r="DS47" s="33">
        <v>0.2076375</v>
      </c>
      <c r="DT47" s="33">
        <v>-0.82985940000000002</v>
      </c>
      <c r="DU47" s="33">
        <v>-0.42162729999999998</v>
      </c>
      <c r="DV47" s="33">
        <v>-0.26734390000000002</v>
      </c>
      <c r="DW47" s="33">
        <v>-1.4728E-3</v>
      </c>
      <c r="DX47" s="33">
        <v>-0.1921303</v>
      </c>
      <c r="DY47" s="33">
        <v>-0.40351579999999998</v>
      </c>
      <c r="DZ47" s="33">
        <v>-0.54522309999999996</v>
      </c>
      <c r="EA47" s="33">
        <v>0.1724762</v>
      </c>
      <c r="EB47" s="33">
        <v>-0.32588460000000002</v>
      </c>
      <c r="EC47" s="33">
        <v>-0.79041729999999999</v>
      </c>
      <c r="ED47" s="33">
        <v>-0.30091709999999999</v>
      </c>
      <c r="EE47" s="33">
        <v>1.5614619999999999</v>
      </c>
      <c r="EF47" s="33">
        <v>1.176944</v>
      </c>
      <c r="EG47" s="33">
        <v>0.30721969999999998</v>
      </c>
      <c r="EH47" s="33">
        <v>1.1940470000000001</v>
      </c>
      <c r="EI47" s="33">
        <v>2.0857070000000002</v>
      </c>
      <c r="EJ47" s="33">
        <v>1.205794</v>
      </c>
      <c r="EK47" s="33">
        <v>0.95206769999999996</v>
      </c>
      <c r="EL47" s="33">
        <v>1.593029</v>
      </c>
      <c r="EM47" s="33">
        <v>1.8221080000000001</v>
      </c>
      <c r="EN47" s="33">
        <v>2.284907</v>
      </c>
      <c r="EO47" s="33">
        <v>2.401624</v>
      </c>
      <c r="EP47" s="33">
        <v>2.5007980000000001</v>
      </c>
      <c r="EQ47" s="33">
        <v>0.88666109999999998</v>
      </c>
      <c r="ER47" s="33">
        <v>-0.32232240000000001</v>
      </c>
      <c r="ES47" s="33">
        <v>72.834159999999997</v>
      </c>
      <c r="ET47" s="33">
        <v>73.675420000000003</v>
      </c>
      <c r="EU47" s="33">
        <v>72.403720000000007</v>
      </c>
      <c r="EV47" s="33">
        <v>72.37294</v>
      </c>
      <c r="EW47" s="33">
        <v>71.864810000000006</v>
      </c>
      <c r="EX47" s="33">
        <v>71.926410000000004</v>
      </c>
      <c r="EY47" s="33">
        <v>71.836200000000005</v>
      </c>
      <c r="EZ47" s="33">
        <v>71.894450000000006</v>
      </c>
      <c r="FA47" s="33">
        <v>77.799430000000001</v>
      </c>
      <c r="FB47" s="33">
        <v>85.415760000000006</v>
      </c>
      <c r="FC47" s="33">
        <v>90.599519999999998</v>
      </c>
      <c r="FD47" s="33">
        <v>93.647199999999998</v>
      </c>
      <c r="FE47" s="33">
        <v>93.683430000000001</v>
      </c>
      <c r="FF47" s="33">
        <v>93.475729999999999</v>
      </c>
      <c r="FG47" s="33">
        <v>93.291690000000003</v>
      </c>
      <c r="FH47" s="33">
        <v>93.02122</v>
      </c>
      <c r="FI47" s="33">
        <v>92.321629999999999</v>
      </c>
      <c r="FJ47" s="33">
        <v>90.170450000000002</v>
      </c>
      <c r="FK47" s="33">
        <v>87.273200000000003</v>
      </c>
      <c r="FL47" s="33">
        <v>84.717060000000004</v>
      </c>
      <c r="FM47" s="33">
        <v>81.492649999999998</v>
      </c>
      <c r="FN47" s="33">
        <v>80.176959999999994</v>
      </c>
      <c r="FO47" s="33">
        <v>78.986829999999998</v>
      </c>
      <c r="FP47" s="33">
        <v>77.914140000000003</v>
      </c>
      <c r="FQ47" s="33">
        <v>13.383940000000001</v>
      </c>
      <c r="FR47" s="33">
        <v>0.88109789999999999</v>
      </c>
      <c r="FS47">
        <v>0</v>
      </c>
    </row>
    <row r="48" spans="1:175" x14ac:dyDescent="0.2">
      <c r="A48" t="s">
        <v>209</v>
      </c>
      <c r="B48" t="s">
        <v>223</v>
      </c>
      <c r="C48">
        <v>42980</v>
      </c>
      <c r="D48">
        <v>178</v>
      </c>
      <c r="E48" s="33">
        <v>12.718669999999999</v>
      </c>
      <c r="F48" s="33">
        <v>12.43417</v>
      </c>
      <c r="G48" s="33">
        <v>12.396979999999999</v>
      </c>
      <c r="H48" s="33">
        <v>12.45603</v>
      </c>
      <c r="I48" s="33">
        <v>12.19706</v>
      </c>
      <c r="J48" s="33">
        <v>12.68839</v>
      </c>
      <c r="K48" s="33">
        <v>13.339779999999999</v>
      </c>
      <c r="L48" s="33">
        <v>14.45012</v>
      </c>
      <c r="M48" s="33">
        <v>15.93103</v>
      </c>
      <c r="N48" s="33">
        <v>18.014009999999999</v>
      </c>
      <c r="O48" s="33">
        <v>20.455880000000001</v>
      </c>
      <c r="P48" s="33">
        <v>21.836320000000001</v>
      </c>
      <c r="Q48" s="33">
        <v>22.069790000000001</v>
      </c>
      <c r="R48" s="33">
        <v>21.839970000000001</v>
      </c>
      <c r="S48" s="33">
        <v>21.83419</v>
      </c>
      <c r="T48" s="33">
        <v>21.735700000000001</v>
      </c>
      <c r="U48" s="33">
        <v>22.242609999999999</v>
      </c>
      <c r="V48" s="33">
        <v>22.059200000000001</v>
      </c>
      <c r="W48" s="33">
        <v>21.748200000000001</v>
      </c>
      <c r="X48" s="33">
        <v>22.090610000000002</v>
      </c>
      <c r="Y48" s="33">
        <v>20.83013</v>
      </c>
      <c r="Z48" s="33">
        <v>19.158200000000001</v>
      </c>
      <c r="AA48" s="33">
        <v>17.428519999999999</v>
      </c>
      <c r="AB48" s="33">
        <v>15.147650000000001</v>
      </c>
      <c r="AC48" s="33">
        <v>-2.4983599999999999</v>
      </c>
      <c r="AD48" s="33">
        <v>-2.0237090000000002</v>
      </c>
      <c r="AE48" s="33">
        <v>-1.4613799999999999</v>
      </c>
      <c r="AF48" s="33">
        <v>-1.0066349999999999</v>
      </c>
      <c r="AG48" s="33">
        <v>-1.976818</v>
      </c>
      <c r="AH48" s="33">
        <v>-1.4535880000000001</v>
      </c>
      <c r="AI48" s="33">
        <v>-0.80344769999999999</v>
      </c>
      <c r="AJ48" s="33">
        <v>-1.969096</v>
      </c>
      <c r="AK48" s="33">
        <v>-2.6936610000000001</v>
      </c>
      <c r="AL48" s="33">
        <v>-2.7418650000000002</v>
      </c>
      <c r="AM48" s="33">
        <v>-2.9846849999999998</v>
      </c>
      <c r="AN48" s="33">
        <v>-2.6755059999999999</v>
      </c>
      <c r="AO48" s="33">
        <v>-2.7732860000000001</v>
      </c>
      <c r="AP48" s="33">
        <v>-3.6527579999999999</v>
      </c>
      <c r="AQ48" s="33">
        <v>-3.312595</v>
      </c>
      <c r="AR48" s="33">
        <v>-3.0733579999999998</v>
      </c>
      <c r="AS48" s="33">
        <v>-3.0087540000000002</v>
      </c>
      <c r="AT48" s="33">
        <v>-3.1033689999999998</v>
      </c>
      <c r="AU48" s="33">
        <v>-2.9763039999999998</v>
      </c>
      <c r="AV48" s="33">
        <v>-1.3819920000000001</v>
      </c>
      <c r="AW48" s="33">
        <v>-2.1596649999999999</v>
      </c>
      <c r="AX48" s="33">
        <v>-2.501128</v>
      </c>
      <c r="AY48" s="33">
        <v>-2.4462790000000001</v>
      </c>
      <c r="AZ48" s="33">
        <v>-2.9280029999999999</v>
      </c>
      <c r="BA48" s="33">
        <v>-2.0132729999999999</v>
      </c>
      <c r="BB48" s="33">
        <v>-1.5315909999999999</v>
      </c>
      <c r="BC48" s="33">
        <v>-1.038179</v>
      </c>
      <c r="BD48" s="33">
        <v>-0.60853179999999996</v>
      </c>
      <c r="BE48" s="33">
        <v>-1.4478120000000001</v>
      </c>
      <c r="BF48" s="33">
        <v>-1.014786</v>
      </c>
      <c r="BG48" s="33">
        <v>-0.33095669999999999</v>
      </c>
      <c r="BH48" s="33">
        <v>-1.5235479999999999</v>
      </c>
      <c r="BI48" s="33">
        <v>-2.207757</v>
      </c>
      <c r="BJ48" s="33">
        <v>-2.1648550000000002</v>
      </c>
      <c r="BK48" s="33">
        <v>-2.3105060000000002</v>
      </c>
      <c r="BL48" s="33">
        <v>-1.9712940000000001</v>
      </c>
      <c r="BM48" s="33">
        <v>-2.118833</v>
      </c>
      <c r="BN48" s="33">
        <v>-2.93716</v>
      </c>
      <c r="BO48" s="33">
        <v>-2.6295700000000002</v>
      </c>
      <c r="BP48" s="33">
        <v>-2.4239320000000002</v>
      </c>
      <c r="BQ48" s="33">
        <v>-2.2678579999999999</v>
      </c>
      <c r="BR48" s="33">
        <v>-2.3705989999999999</v>
      </c>
      <c r="BS48" s="33">
        <v>-2.2146849999999998</v>
      </c>
      <c r="BT48" s="33">
        <v>-0.68181179999999997</v>
      </c>
      <c r="BU48" s="33">
        <v>-1.463503</v>
      </c>
      <c r="BV48" s="33">
        <v>-1.7470060000000001</v>
      </c>
      <c r="BW48" s="33">
        <v>-1.7203219999999999</v>
      </c>
      <c r="BX48" s="33">
        <v>-2.2643070000000001</v>
      </c>
      <c r="BY48" s="33">
        <v>-1.6773039999999999</v>
      </c>
      <c r="BZ48" s="33">
        <v>-1.1907509999999999</v>
      </c>
      <c r="CA48" s="33">
        <v>-0.74507100000000004</v>
      </c>
      <c r="CB48" s="33">
        <v>-0.33280660000000001</v>
      </c>
      <c r="CC48" s="33">
        <v>-1.0814250000000001</v>
      </c>
      <c r="CD48" s="33">
        <v>-0.71087359999999999</v>
      </c>
      <c r="CE48" s="33">
        <v>-3.7109E-3</v>
      </c>
      <c r="CF48" s="33">
        <v>-1.2149620000000001</v>
      </c>
      <c r="CG48" s="33">
        <v>-1.871221</v>
      </c>
      <c r="CH48" s="33">
        <v>-1.76522</v>
      </c>
      <c r="CI48" s="33">
        <v>-1.843572</v>
      </c>
      <c r="CJ48" s="33">
        <v>-1.4835590000000001</v>
      </c>
      <c r="CK48" s="33">
        <v>-1.6655610000000001</v>
      </c>
      <c r="CL48" s="33">
        <v>-2.4415399999999998</v>
      </c>
      <c r="CM48" s="33">
        <v>-2.1565089999999998</v>
      </c>
      <c r="CN48" s="33">
        <v>-1.9741420000000001</v>
      </c>
      <c r="CO48" s="33">
        <v>-1.754715</v>
      </c>
      <c r="CP48" s="33">
        <v>-1.863084</v>
      </c>
      <c r="CQ48" s="33">
        <v>-1.6871910000000001</v>
      </c>
      <c r="CR48" s="33">
        <v>-0.19686899999999999</v>
      </c>
      <c r="CS48" s="33">
        <v>-0.98134279999999996</v>
      </c>
      <c r="CT48" s="33">
        <v>-1.224704</v>
      </c>
      <c r="CU48" s="33">
        <v>-1.2175260000000001</v>
      </c>
      <c r="CV48" s="33">
        <v>-1.8046329999999999</v>
      </c>
      <c r="CW48" s="33">
        <v>-1.3413349999999999</v>
      </c>
      <c r="CX48" s="33">
        <v>-0.84991119999999998</v>
      </c>
      <c r="CY48" s="33">
        <v>-0.45196310000000001</v>
      </c>
      <c r="CZ48" s="33">
        <v>-5.7081399999999997E-2</v>
      </c>
      <c r="DA48" s="33">
        <v>-0.71503749999999999</v>
      </c>
      <c r="DB48" s="33">
        <v>-0.40696080000000001</v>
      </c>
      <c r="DC48" s="33">
        <v>0.32353490000000001</v>
      </c>
      <c r="DD48" s="33">
        <v>-0.90637639999999997</v>
      </c>
      <c r="DE48" s="33">
        <v>-1.5346850000000001</v>
      </c>
      <c r="DF48" s="33">
        <v>-1.365585</v>
      </c>
      <c r="DG48" s="33">
        <v>-1.376638</v>
      </c>
      <c r="DH48" s="33">
        <v>-0.99582389999999998</v>
      </c>
      <c r="DI48" s="33">
        <v>-1.2122889999999999</v>
      </c>
      <c r="DJ48" s="33">
        <v>-1.945919</v>
      </c>
      <c r="DK48" s="33">
        <v>-1.6834480000000001</v>
      </c>
      <c r="DL48" s="33">
        <v>-1.5243519999999999</v>
      </c>
      <c r="DM48" s="33">
        <v>-1.2415719999999999</v>
      </c>
      <c r="DN48" s="33">
        <v>-1.355569</v>
      </c>
      <c r="DO48" s="33">
        <v>-1.159697</v>
      </c>
      <c r="DP48" s="33">
        <v>0.28807379999999999</v>
      </c>
      <c r="DQ48" s="33">
        <v>-0.49918309999999999</v>
      </c>
      <c r="DR48" s="33">
        <v>-0.70240170000000002</v>
      </c>
      <c r="DS48" s="33">
        <v>-0.71473030000000004</v>
      </c>
      <c r="DT48" s="33">
        <v>-1.344959</v>
      </c>
      <c r="DU48" s="33">
        <v>-0.85624829999999996</v>
      </c>
      <c r="DV48" s="33">
        <v>-0.35779260000000002</v>
      </c>
      <c r="DW48" s="33">
        <v>-2.87619E-2</v>
      </c>
      <c r="DX48" s="33">
        <v>0.34102209999999999</v>
      </c>
      <c r="DY48" s="33">
        <v>-0.18603220000000001</v>
      </c>
      <c r="DZ48" s="33">
        <v>3.1841000000000001E-2</v>
      </c>
      <c r="EA48" s="33">
        <v>0.79602589999999995</v>
      </c>
      <c r="EB48" s="33">
        <v>-0.46082770000000001</v>
      </c>
      <c r="EC48" s="33">
        <v>-1.048781</v>
      </c>
      <c r="ED48" s="33">
        <v>-0.78857549999999998</v>
      </c>
      <c r="EE48" s="33">
        <v>-0.70245869999999999</v>
      </c>
      <c r="EF48" s="33">
        <v>-0.29161169999999997</v>
      </c>
      <c r="EG48" s="33">
        <v>-0.55783559999999999</v>
      </c>
      <c r="EH48" s="33">
        <v>-1.2303219999999999</v>
      </c>
      <c r="EI48" s="33">
        <v>-1.0004230000000001</v>
      </c>
      <c r="EJ48" s="33">
        <v>-0.87492590000000003</v>
      </c>
      <c r="EK48" s="33">
        <v>-0.50067530000000005</v>
      </c>
      <c r="EL48" s="33">
        <v>-0.62279859999999998</v>
      </c>
      <c r="EM48" s="33">
        <v>-0.3980783</v>
      </c>
      <c r="EN48" s="33">
        <v>0.98825419999999997</v>
      </c>
      <c r="EO48" s="33">
        <v>0.19697890000000001</v>
      </c>
      <c r="EP48" s="33">
        <v>5.1719899999999999E-2</v>
      </c>
      <c r="EQ48" s="33">
        <v>1.12269E-2</v>
      </c>
      <c r="ER48" s="33">
        <v>-0.6812629</v>
      </c>
      <c r="ES48" s="33">
        <v>77.037040000000005</v>
      </c>
      <c r="ET48" s="33">
        <v>75.930080000000004</v>
      </c>
      <c r="EU48" s="33">
        <v>75.416430000000005</v>
      </c>
      <c r="EV48" s="33">
        <v>74.898970000000006</v>
      </c>
      <c r="EW48" s="33">
        <v>74.165800000000004</v>
      </c>
      <c r="EX48" s="33">
        <v>73.495930000000001</v>
      </c>
      <c r="EY48" s="33">
        <v>73.027180000000001</v>
      </c>
      <c r="EZ48" s="33">
        <v>73.013760000000005</v>
      </c>
      <c r="FA48" s="33">
        <v>75.405879999999996</v>
      </c>
      <c r="FB48" s="33">
        <v>80.335319999999996</v>
      </c>
      <c r="FC48" s="33">
        <v>85.771550000000005</v>
      </c>
      <c r="FD48" s="33">
        <v>89.493449999999996</v>
      </c>
      <c r="FE48" s="33">
        <v>93.298029999999997</v>
      </c>
      <c r="FF48" s="33">
        <v>94.520949999999999</v>
      </c>
      <c r="FG48" s="33">
        <v>93.364590000000007</v>
      </c>
      <c r="FH48" s="33">
        <v>91.600110000000001</v>
      </c>
      <c r="FI48" s="33">
        <v>91.657060000000001</v>
      </c>
      <c r="FJ48" s="33">
        <v>91.540819999999997</v>
      </c>
      <c r="FK48" s="33">
        <v>89.833600000000004</v>
      </c>
      <c r="FL48" s="33">
        <v>88.021960000000007</v>
      </c>
      <c r="FM48" s="33">
        <v>85.091260000000005</v>
      </c>
      <c r="FN48" s="33">
        <v>85.171989999999994</v>
      </c>
      <c r="FO48" s="33">
        <v>86.142380000000003</v>
      </c>
      <c r="FP48" s="33">
        <v>86.563339999999997</v>
      </c>
      <c r="FQ48" s="33">
        <v>14.28687</v>
      </c>
      <c r="FR48" s="33">
        <v>0.82317379999999996</v>
      </c>
      <c r="FS48">
        <v>0</v>
      </c>
    </row>
    <row r="49" spans="1:175" x14ac:dyDescent="0.2">
      <c r="A49" t="s">
        <v>209</v>
      </c>
      <c r="B49" t="s">
        <v>223</v>
      </c>
      <c r="C49" t="s">
        <v>235</v>
      </c>
      <c r="D49">
        <v>176</v>
      </c>
      <c r="E49" s="33">
        <v>12.49719</v>
      </c>
      <c r="F49" s="33">
        <v>11.91788</v>
      </c>
      <c r="G49" s="33">
        <v>11.728389999999999</v>
      </c>
      <c r="H49" s="33">
        <v>11.638500000000001</v>
      </c>
      <c r="I49" s="33">
        <v>11.402950000000001</v>
      </c>
      <c r="J49" s="33">
        <v>12.405760000000001</v>
      </c>
      <c r="K49" s="33">
        <v>14.48376</v>
      </c>
      <c r="L49" s="33">
        <v>17.28323</v>
      </c>
      <c r="M49" s="33">
        <v>18.14301</v>
      </c>
      <c r="N49" s="33">
        <v>21.358630000000002</v>
      </c>
      <c r="O49" s="33">
        <v>25.569780000000002</v>
      </c>
      <c r="P49" s="33">
        <v>27.00282</v>
      </c>
      <c r="Q49" s="33">
        <v>27.321850000000001</v>
      </c>
      <c r="R49" s="33">
        <v>27.603850000000001</v>
      </c>
      <c r="S49" s="33">
        <v>27.968330000000002</v>
      </c>
      <c r="T49" s="33">
        <v>27.218830000000001</v>
      </c>
      <c r="U49" s="33">
        <v>27.208629999999999</v>
      </c>
      <c r="V49" s="33">
        <v>26.864809999999999</v>
      </c>
      <c r="W49" s="33">
        <v>24.410029999999999</v>
      </c>
      <c r="X49" s="33">
        <v>22.601289999999999</v>
      </c>
      <c r="Y49" s="33">
        <v>21.677050000000001</v>
      </c>
      <c r="Z49" s="33">
        <v>19.80049</v>
      </c>
      <c r="AA49" s="33">
        <v>16.498200000000001</v>
      </c>
      <c r="AB49" s="33">
        <v>14.04786</v>
      </c>
      <c r="AC49" s="33">
        <v>-0.86038190000000003</v>
      </c>
      <c r="AD49" s="33">
        <v>-1.18886</v>
      </c>
      <c r="AE49" s="33">
        <v>-1.0515159999999999</v>
      </c>
      <c r="AF49" s="33">
        <v>-1.0271619999999999</v>
      </c>
      <c r="AG49" s="33">
        <v>-1.2798560000000001</v>
      </c>
      <c r="AH49" s="33">
        <v>-1.2475689999999999</v>
      </c>
      <c r="AI49" s="33">
        <v>-0.50477669999999997</v>
      </c>
      <c r="AJ49" s="33">
        <v>-0.63830350000000002</v>
      </c>
      <c r="AK49" s="33">
        <v>-2.4136259999999998</v>
      </c>
      <c r="AL49" s="33">
        <v>-1.919214</v>
      </c>
      <c r="AM49" s="33">
        <v>-0.38961289999999998</v>
      </c>
      <c r="AN49" s="33">
        <v>-0.47178029999999999</v>
      </c>
      <c r="AO49" s="33">
        <v>-0.92901719999999999</v>
      </c>
      <c r="AP49" s="33">
        <v>-1.068894</v>
      </c>
      <c r="AQ49" s="33">
        <v>-0.55112760000000005</v>
      </c>
      <c r="AR49" s="33">
        <v>-0.90799050000000003</v>
      </c>
      <c r="AS49" s="33">
        <v>-0.46029029999999999</v>
      </c>
      <c r="AT49" s="33">
        <v>0.26318079999999999</v>
      </c>
      <c r="AU49" s="33">
        <v>-0.32645449999999998</v>
      </c>
      <c r="AV49" s="33">
        <v>-0.20340520000000001</v>
      </c>
      <c r="AW49" s="33">
        <v>-0.35219499999999998</v>
      </c>
      <c r="AX49" s="33">
        <v>-2.0157899999999999E-2</v>
      </c>
      <c r="AY49" s="33">
        <v>-0.98401209999999995</v>
      </c>
      <c r="AZ49" s="33">
        <v>-1.477929</v>
      </c>
      <c r="BA49" s="33">
        <v>-0.5166946</v>
      </c>
      <c r="BB49" s="33">
        <v>-0.85769390000000001</v>
      </c>
      <c r="BC49" s="33">
        <v>-0.73598149999999996</v>
      </c>
      <c r="BD49" s="33">
        <v>-0.71633170000000002</v>
      </c>
      <c r="BE49" s="33">
        <v>-0.95588799999999996</v>
      </c>
      <c r="BF49" s="33">
        <v>-0.84750400000000004</v>
      </c>
      <c r="BG49" s="33">
        <v>-9.4012700000000005E-2</v>
      </c>
      <c r="BH49" s="33">
        <v>-0.31457360000000001</v>
      </c>
      <c r="BI49" s="33">
        <v>-2.0310540000000001</v>
      </c>
      <c r="BJ49" s="33">
        <v>-1.359059</v>
      </c>
      <c r="BK49" s="33">
        <v>0.3266001</v>
      </c>
      <c r="BL49" s="33">
        <v>0.22632720000000001</v>
      </c>
      <c r="BM49" s="33">
        <v>-0.29944169999999998</v>
      </c>
      <c r="BN49" s="33">
        <v>-0.43657299999999999</v>
      </c>
      <c r="BO49" s="33">
        <v>0.1173925</v>
      </c>
      <c r="BP49" s="33">
        <v>-0.2814931</v>
      </c>
      <c r="BQ49" s="33">
        <v>9.1294399999999998E-2</v>
      </c>
      <c r="BR49" s="33">
        <v>0.77568820000000005</v>
      </c>
      <c r="BS49" s="33">
        <v>0.2513609</v>
      </c>
      <c r="BT49" s="33">
        <v>0.36276530000000001</v>
      </c>
      <c r="BU49" s="33">
        <v>0.26871610000000001</v>
      </c>
      <c r="BV49" s="33">
        <v>0.58403899999999997</v>
      </c>
      <c r="BW49" s="33">
        <v>-0.50898520000000003</v>
      </c>
      <c r="BX49" s="33">
        <v>-1.117772</v>
      </c>
      <c r="BY49" s="33">
        <v>-0.27865790000000001</v>
      </c>
      <c r="BZ49" s="33">
        <v>-0.62832889999999997</v>
      </c>
      <c r="CA49" s="33">
        <v>-0.51744290000000004</v>
      </c>
      <c r="CB49" s="33">
        <v>-0.50105149999999998</v>
      </c>
      <c r="CC49" s="33">
        <v>-0.73150859999999995</v>
      </c>
      <c r="CD49" s="33">
        <v>-0.57042009999999999</v>
      </c>
      <c r="CE49" s="33">
        <v>0.19048119999999999</v>
      </c>
      <c r="CF49" s="33">
        <v>-9.0359300000000004E-2</v>
      </c>
      <c r="CG49" s="33">
        <v>-1.766086</v>
      </c>
      <c r="CH49" s="33">
        <v>-0.97109690000000004</v>
      </c>
      <c r="CI49" s="33">
        <v>0.82264709999999996</v>
      </c>
      <c r="CJ49" s="33">
        <v>0.70983430000000003</v>
      </c>
      <c r="CK49" s="33">
        <v>0.13660030000000001</v>
      </c>
      <c r="CL49" s="33">
        <v>1.3705E-3</v>
      </c>
      <c r="CM49" s="33">
        <v>0.58040740000000002</v>
      </c>
      <c r="CN49" s="33">
        <v>0.1524172</v>
      </c>
      <c r="CO49" s="33">
        <v>0.47332030000000003</v>
      </c>
      <c r="CP49" s="33">
        <v>1.130649</v>
      </c>
      <c r="CQ49" s="33">
        <v>0.65155399999999997</v>
      </c>
      <c r="CR49" s="33">
        <v>0.75489329999999999</v>
      </c>
      <c r="CS49" s="33">
        <v>0.69875719999999997</v>
      </c>
      <c r="CT49" s="33">
        <v>1.0025040000000001</v>
      </c>
      <c r="CU49" s="33">
        <v>-0.179983</v>
      </c>
      <c r="CV49" s="33">
        <v>-0.86832880000000001</v>
      </c>
      <c r="CW49" s="33">
        <v>-4.06211E-2</v>
      </c>
      <c r="CX49" s="33">
        <v>-0.39896399999999999</v>
      </c>
      <c r="CY49" s="33">
        <v>-0.29890440000000001</v>
      </c>
      <c r="CZ49" s="33">
        <v>-0.28577130000000001</v>
      </c>
      <c r="DA49" s="33">
        <v>-0.50712919999999995</v>
      </c>
      <c r="DB49" s="33">
        <v>-0.29333629999999999</v>
      </c>
      <c r="DC49" s="33">
        <v>0.47497519999999999</v>
      </c>
      <c r="DD49" s="33">
        <v>0.1338551</v>
      </c>
      <c r="DE49" s="33">
        <v>-1.501118</v>
      </c>
      <c r="DF49" s="33">
        <v>-0.58313519999999996</v>
      </c>
      <c r="DG49" s="33">
        <v>1.318694</v>
      </c>
      <c r="DH49" s="33">
        <v>1.193341</v>
      </c>
      <c r="DI49" s="33">
        <v>0.5726424</v>
      </c>
      <c r="DJ49" s="33">
        <v>0.43931389999999998</v>
      </c>
      <c r="DK49" s="33">
        <v>1.0434220000000001</v>
      </c>
      <c r="DL49" s="33">
        <v>0.58632740000000005</v>
      </c>
      <c r="DM49" s="33">
        <v>0.8553463</v>
      </c>
      <c r="DN49" s="33">
        <v>1.4856100000000001</v>
      </c>
      <c r="DO49" s="33">
        <v>1.051747</v>
      </c>
      <c r="DP49" s="33">
        <v>1.1470210000000001</v>
      </c>
      <c r="DQ49" s="33">
        <v>1.128798</v>
      </c>
      <c r="DR49" s="33">
        <v>1.4209689999999999</v>
      </c>
      <c r="DS49" s="33">
        <v>0.14901919999999999</v>
      </c>
      <c r="DT49" s="33">
        <v>-0.61888520000000002</v>
      </c>
      <c r="DU49" s="33">
        <v>0.3030661</v>
      </c>
      <c r="DV49" s="33">
        <v>-6.7797499999999997E-2</v>
      </c>
      <c r="DW49" s="33">
        <v>1.6630499999999999E-2</v>
      </c>
      <c r="DX49" s="33">
        <v>2.50592E-2</v>
      </c>
      <c r="DY49" s="33">
        <v>-0.18316089999999999</v>
      </c>
      <c r="DZ49" s="33">
        <v>0.1067289</v>
      </c>
      <c r="EA49" s="33">
        <v>0.88573919999999995</v>
      </c>
      <c r="EB49" s="33">
        <v>0.45758500000000002</v>
      </c>
      <c r="EC49" s="33">
        <v>-1.118546</v>
      </c>
      <c r="ED49" s="33">
        <v>-2.29801E-2</v>
      </c>
      <c r="EE49" s="33">
        <v>2.034907</v>
      </c>
      <c r="EF49" s="33">
        <v>1.8914489999999999</v>
      </c>
      <c r="EG49" s="33">
        <v>1.202218</v>
      </c>
      <c r="EH49" s="33">
        <v>1.0716349999999999</v>
      </c>
      <c r="EI49" s="33">
        <v>1.7119420000000001</v>
      </c>
      <c r="EJ49" s="33">
        <v>1.212825</v>
      </c>
      <c r="EK49" s="33">
        <v>1.4069309999999999</v>
      </c>
      <c r="EL49" s="33">
        <v>1.9981180000000001</v>
      </c>
      <c r="EM49" s="33">
        <v>1.6295630000000001</v>
      </c>
      <c r="EN49" s="33">
        <v>1.713192</v>
      </c>
      <c r="EO49" s="33">
        <v>1.749709</v>
      </c>
      <c r="EP49" s="33">
        <v>2.025166</v>
      </c>
      <c r="EQ49" s="33">
        <v>0.62404610000000005</v>
      </c>
      <c r="ER49" s="33">
        <v>-0.25872840000000003</v>
      </c>
      <c r="ES49" s="33">
        <v>73.049580000000006</v>
      </c>
      <c r="ET49" s="33">
        <v>73.10239</v>
      </c>
      <c r="EU49" s="33">
        <v>72.225470000000001</v>
      </c>
      <c r="EV49" s="33">
        <v>72.032939999999996</v>
      </c>
      <c r="EW49" s="33">
        <v>71.785799999999995</v>
      </c>
      <c r="EX49" s="33">
        <v>71.770499999999998</v>
      </c>
      <c r="EY49" s="33">
        <v>71.412379999999999</v>
      </c>
      <c r="EZ49" s="33">
        <v>71.390339999999995</v>
      </c>
      <c r="FA49" s="33">
        <v>75.859549999999999</v>
      </c>
      <c r="FB49" s="33">
        <v>82.270259999999993</v>
      </c>
      <c r="FC49" s="33">
        <v>86.587590000000006</v>
      </c>
      <c r="FD49" s="33">
        <v>89.519260000000003</v>
      </c>
      <c r="FE49" s="33">
        <v>90.920490000000001</v>
      </c>
      <c r="FF49" s="33">
        <v>90.396680000000003</v>
      </c>
      <c r="FG49" s="33">
        <v>90.248450000000005</v>
      </c>
      <c r="FH49" s="33">
        <v>89.443280000000001</v>
      </c>
      <c r="FI49" s="33">
        <v>88.823759999999993</v>
      </c>
      <c r="FJ49" s="33">
        <v>87.574060000000003</v>
      </c>
      <c r="FK49" s="33">
        <v>85.536500000000004</v>
      </c>
      <c r="FL49" s="33">
        <v>82.038669999999996</v>
      </c>
      <c r="FM49" s="33">
        <v>79.072010000000006</v>
      </c>
      <c r="FN49" s="33">
        <v>77.791899999999998</v>
      </c>
      <c r="FO49" s="33">
        <v>76.474969999999999</v>
      </c>
      <c r="FP49" s="33">
        <v>75.119569999999996</v>
      </c>
      <c r="FQ49" s="33">
        <v>12.074070000000001</v>
      </c>
      <c r="FR49" s="33">
        <v>0.76482320000000004</v>
      </c>
      <c r="FS49">
        <v>0</v>
      </c>
    </row>
    <row r="50" spans="1:175" x14ac:dyDescent="0.2">
      <c r="A50" t="s">
        <v>209</v>
      </c>
      <c r="B50" t="s">
        <v>224</v>
      </c>
      <c r="C50">
        <v>42978</v>
      </c>
      <c r="D50">
        <v>1933</v>
      </c>
      <c r="E50" s="33">
        <v>20.51577</v>
      </c>
      <c r="F50" s="33">
        <v>19.751799999999999</v>
      </c>
      <c r="G50" s="33">
        <v>19.556229999999999</v>
      </c>
      <c r="H50" s="33">
        <v>19.587980000000002</v>
      </c>
      <c r="I50" s="33">
        <v>20.610330000000001</v>
      </c>
      <c r="J50" s="33">
        <v>22.863320000000002</v>
      </c>
      <c r="K50" s="33">
        <v>25.980720000000002</v>
      </c>
      <c r="L50" s="33">
        <v>29.872240000000001</v>
      </c>
      <c r="M50" s="33">
        <v>33.890360000000001</v>
      </c>
      <c r="N50" s="33">
        <v>37.791849999999997</v>
      </c>
      <c r="O50" s="33">
        <v>40.519829999999999</v>
      </c>
      <c r="P50" s="33">
        <v>42.244430000000001</v>
      </c>
      <c r="Q50" s="33">
        <v>43.194070000000004</v>
      </c>
      <c r="R50" s="33">
        <v>43.463360000000002</v>
      </c>
      <c r="S50" s="33">
        <v>43.322789999999998</v>
      </c>
      <c r="T50" s="33">
        <v>42.593980000000002</v>
      </c>
      <c r="U50" s="33">
        <v>42.286850000000001</v>
      </c>
      <c r="V50" s="33">
        <v>40.939630000000001</v>
      </c>
      <c r="W50" s="33">
        <v>39.102110000000003</v>
      </c>
      <c r="X50" s="33">
        <v>37.970880000000001</v>
      </c>
      <c r="Y50" s="33">
        <v>36.110349999999997</v>
      </c>
      <c r="Z50" s="33">
        <v>31.879799999999999</v>
      </c>
      <c r="AA50" s="33">
        <v>26.30096</v>
      </c>
      <c r="AB50" s="33">
        <v>22.52477</v>
      </c>
      <c r="AC50" s="33">
        <v>4.0884700000000003E-2</v>
      </c>
      <c r="AD50" s="33">
        <v>-8.9141799999999993E-2</v>
      </c>
      <c r="AE50" s="33">
        <v>-0.16982710000000001</v>
      </c>
      <c r="AF50" s="33">
        <v>-0.30077019999999999</v>
      </c>
      <c r="AG50" s="33">
        <v>-6.8319599999999994E-2</v>
      </c>
      <c r="AH50" s="33">
        <v>0.1639708</v>
      </c>
      <c r="AI50" s="33">
        <v>0.16781869999999999</v>
      </c>
      <c r="AJ50" s="33">
        <v>0.54775240000000003</v>
      </c>
      <c r="AK50" s="33">
        <v>0.17074130000000001</v>
      </c>
      <c r="AL50" s="33">
        <v>-5.5674700000000001E-2</v>
      </c>
      <c r="AM50" s="33">
        <v>-0.3659017</v>
      </c>
      <c r="AN50" s="33">
        <v>-0.4095993</v>
      </c>
      <c r="AO50" s="33">
        <v>-0.45151330000000001</v>
      </c>
      <c r="AP50" s="33">
        <v>-0.55606140000000004</v>
      </c>
      <c r="AQ50" s="33">
        <v>-0.78416410000000003</v>
      </c>
      <c r="AR50" s="33">
        <v>-0.57070339999999997</v>
      </c>
      <c r="AS50" s="33">
        <v>-0.24475720000000001</v>
      </c>
      <c r="AT50" s="33">
        <v>-0.16241990000000001</v>
      </c>
      <c r="AU50" s="33">
        <v>0.33143010000000001</v>
      </c>
      <c r="AV50" s="33">
        <v>-0.1027454</v>
      </c>
      <c r="AW50" s="33">
        <v>5.9531000000000001E-2</v>
      </c>
      <c r="AX50" s="33">
        <v>-0.1547164</v>
      </c>
      <c r="AY50" s="33">
        <v>-9.8183999999999997E-3</v>
      </c>
      <c r="AZ50" s="33">
        <v>-0.1151161</v>
      </c>
      <c r="BA50" s="33">
        <v>0.15897230000000001</v>
      </c>
      <c r="BB50" s="33">
        <v>2.53986E-2</v>
      </c>
      <c r="BC50" s="33">
        <v>-5.0161900000000002E-2</v>
      </c>
      <c r="BD50" s="33">
        <v>-0.1811391</v>
      </c>
      <c r="BE50" s="33">
        <v>5.3684700000000002E-2</v>
      </c>
      <c r="BF50" s="33">
        <v>0.30583559999999999</v>
      </c>
      <c r="BG50" s="33">
        <v>0.3153648</v>
      </c>
      <c r="BH50" s="33">
        <v>0.69240729999999995</v>
      </c>
      <c r="BI50" s="33">
        <v>0.30720629999999999</v>
      </c>
      <c r="BJ50" s="33">
        <v>7.3382299999999998E-2</v>
      </c>
      <c r="BK50" s="33">
        <v>-0.23143240000000001</v>
      </c>
      <c r="BL50" s="33">
        <v>-0.27337489999999998</v>
      </c>
      <c r="BM50" s="33">
        <v>-0.31334980000000001</v>
      </c>
      <c r="BN50" s="33">
        <v>-0.42628199999999999</v>
      </c>
      <c r="BO50" s="33">
        <v>-0.65885590000000005</v>
      </c>
      <c r="BP50" s="33">
        <v>-0.44469730000000002</v>
      </c>
      <c r="BQ50" s="33">
        <v>-0.1306542</v>
      </c>
      <c r="BR50" s="33">
        <v>-5.0328900000000003E-2</v>
      </c>
      <c r="BS50" s="33">
        <v>0.4496561</v>
      </c>
      <c r="BT50" s="33">
        <v>9.5779999999999997E-4</v>
      </c>
      <c r="BU50" s="33">
        <v>0.16036230000000001</v>
      </c>
      <c r="BV50" s="33">
        <v>-5.2101799999999997E-2</v>
      </c>
      <c r="BW50" s="33">
        <v>0.1004631</v>
      </c>
      <c r="BX50" s="33">
        <v>2.2899999999999999E-3</v>
      </c>
      <c r="BY50" s="33">
        <v>0.24075940000000001</v>
      </c>
      <c r="BZ50" s="33">
        <v>0.1047289</v>
      </c>
      <c r="CA50" s="33">
        <v>3.2717799999999998E-2</v>
      </c>
      <c r="CB50" s="33">
        <v>-9.8282900000000006E-2</v>
      </c>
      <c r="CC50" s="33">
        <v>0.13818440000000001</v>
      </c>
      <c r="CD50" s="33">
        <v>0.40409079999999997</v>
      </c>
      <c r="CE50" s="33">
        <v>0.41755490000000001</v>
      </c>
      <c r="CF50" s="33">
        <v>0.79259480000000004</v>
      </c>
      <c r="CG50" s="33">
        <v>0.40172150000000001</v>
      </c>
      <c r="CH50" s="33">
        <v>0.16276679999999999</v>
      </c>
      <c r="CI50" s="33">
        <v>-0.13829939999999999</v>
      </c>
      <c r="CJ50" s="33">
        <v>-0.1790264</v>
      </c>
      <c r="CK50" s="33">
        <v>-0.2176583</v>
      </c>
      <c r="CL50" s="33">
        <v>-0.33639730000000001</v>
      </c>
      <c r="CM50" s="33">
        <v>-0.57206780000000002</v>
      </c>
      <c r="CN50" s="33">
        <v>-0.35742580000000002</v>
      </c>
      <c r="CO50" s="33">
        <v>-5.16268E-2</v>
      </c>
      <c r="CP50" s="33">
        <v>2.7304999999999999E-2</v>
      </c>
      <c r="CQ50" s="33">
        <v>0.53153899999999998</v>
      </c>
      <c r="CR50" s="33">
        <v>7.2782399999999997E-2</v>
      </c>
      <c r="CS50" s="33">
        <v>0.23019770000000001</v>
      </c>
      <c r="CT50" s="33">
        <v>1.8968800000000001E-2</v>
      </c>
      <c r="CU50" s="33">
        <v>0.1768438</v>
      </c>
      <c r="CV50" s="33">
        <v>8.3605100000000002E-2</v>
      </c>
      <c r="CW50" s="33">
        <v>0.32254650000000001</v>
      </c>
      <c r="CX50" s="33">
        <v>0.18405920000000001</v>
      </c>
      <c r="CY50" s="33">
        <v>0.11559750000000001</v>
      </c>
      <c r="CZ50" s="33">
        <v>-1.54267E-2</v>
      </c>
      <c r="DA50" s="33">
        <v>0.2226841</v>
      </c>
      <c r="DB50" s="33">
        <v>0.50234590000000001</v>
      </c>
      <c r="DC50" s="33">
        <v>0.51974489999999995</v>
      </c>
      <c r="DD50" s="33">
        <v>0.89278230000000003</v>
      </c>
      <c r="DE50" s="33">
        <v>0.49623669999999998</v>
      </c>
      <c r="DF50" s="33">
        <v>0.25215130000000002</v>
      </c>
      <c r="DG50" s="33">
        <v>-4.5166400000000002E-2</v>
      </c>
      <c r="DH50" s="33">
        <v>-8.4677799999999998E-2</v>
      </c>
      <c r="DI50" s="33">
        <v>-0.1219667</v>
      </c>
      <c r="DJ50" s="33">
        <v>-0.2465125</v>
      </c>
      <c r="DK50" s="33">
        <v>-0.48527969999999998</v>
      </c>
      <c r="DL50" s="33">
        <v>-0.27015440000000002</v>
      </c>
      <c r="DM50" s="33">
        <v>2.7400600000000001E-2</v>
      </c>
      <c r="DN50" s="33">
        <v>0.1049389</v>
      </c>
      <c r="DO50" s="33">
        <v>0.61342200000000002</v>
      </c>
      <c r="DP50" s="33">
        <v>0.14460700000000001</v>
      </c>
      <c r="DQ50" s="33">
        <v>0.3000331</v>
      </c>
      <c r="DR50" s="33">
        <v>9.0039400000000006E-2</v>
      </c>
      <c r="DS50" s="33">
        <v>0.25322450000000002</v>
      </c>
      <c r="DT50" s="33">
        <v>0.16492019999999999</v>
      </c>
      <c r="DU50" s="33">
        <v>0.44063419999999998</v>
      </c>
      <c r="DV50" s="33">
        <v>0.29859960000000002</v>
      </c>
      <c r="DW50" s="33">
        <v>0.23526269999999999</v>
      </c>
      <c r="DX50" s="33">
        <v>0.1042044</v>
      </c>
      <c r="DY50" s="33">
        <v>0.34468840000000001</v>
      </c>
      <c r="DZ50" s="33">
        <v>0.64421079999999997</v>
      </c>
      <c r="EA50" s="33">
        <v>0.66729110000000003</v>
      </c>
      <c r="EB50" s="33">
        <v>1.0374369999999999</v>
      </c>
      <c r="EC50" s="33">
        <v>0.63270170000000003</v>
      </c>
      <c r="ED50" s="33">
        <v>0.3812083</v>
      </c>
      <c r="EE50" s="33">
        <v>8.9302900000000004E-2</v>
      </c>
      <c r="EF50" s="33">
        <v>5.1546500000000002E-2</v>
      </c>
      <c r="EG50" s="33">
        <v>1.6196700000000001E-2</v>
      </c>
      <c r="EH50" s="33">
        <v>-0.1167332</v>
      </c>
      <c r="EI50" s="33">
        <v>-0.3599715</v>
      </c>
      <c r="EJ50" s="33">
        <v>-0.1441482</v>
      </c>
      <c r="EK50" s="33">
        <v>0.14150360000000001</v>
      </c>
      <c r="EL50" s="33">
        <v>0.2170299</v>
      </c>
      <c r="EM50" s="33">
        <v>0.73164790000000002</v>
      </c>
      <c r="EN50" s="33">
        <v>0.24831020000000001</v>
      </c>
      <c r="EO50" s="33">
        <v>0.40086440000000001</v>
      </c>
      <c r="EP50" s="33">
        <v>0.19265399999999999</v>
      </c>
      <c r="EQ50" s="33">
        <v>0.363506</v>
      </c>
      <c r="ER50" s="33">
        <v>0.28232629999999997</v>
      </c>
      <c r="ES50" s="33">
        <v>73.629549999999995</v>
      </c>
      <c r="ET50" s="33">
        <v>72.899209999999997</v>
      </c>
      <c r="EU50" s="33">
        <v>72.378389999999996</v>
      </c>
      <c r="EV50" s="33">
        <v>72.154870000000003</v>
      </c>
      <c r="EW50" s="33">
        <v>72.099130000000002</v>
      </c>
      <c r="EX50" s="33">
        <v>71.937600000000003</v>
      </c>
      <c r="EY50" s="33">
        <v>71.348950000000002</v>
      </c>
      <c r="EZ50" s="33">
        <v>71.355549999999994</v>
      </c>
      <c r="FA50" s="33">
        <v>74.827579999999998</v>
      </c>
      <c r="FB50" s="33">
        <v>79.464029999999994</v>
      </c>
      <c r="FC50" s="33">
        <v>83.721469999999997</v>
      </c>
      <c r="FD50" s="33">
        <v>87.573599999999999</v>
      </c>
      <c r="FE50" s="33">
        <v>90.637519999999995</v>
      </c>
      <c r="FF50" s="33">
        <v>90.015159999999995</v>
      </c>
      <c r="FG50" s="33">
        <v>89.321160000000006</v>
      </c>
      <c r="FH50" s="33">
        <v>87.099630000000005</v>
      </c>
      <c r="FI50" s="33">
        <v>86.882509999999996</v>
      </c>
      <c r="FJ50" s="33">
        <v>86.746070000000003</v>
      </c>
      <c r="FK50" s="33">
        <v>85.055300000000003</v>
      </c>
      <c r="FL50" s="33">
        <v>80.546220000000005</v>
      </c>
      <c r="FM50" s="33">
        <v>77.482519999999994</v>
      </c>
      <c r="FN50" s="33">
        <v>75.913240000000002</v>
      </c>
      <c r="FO50" s="33">
        <v>74.393389999999997</v>
      </c>
      <c r="FP50" s="33">
        <v>72.677189999999996</v>
      </c>
      <c r="FQ50" s="33">
        <v>2.436585</v>
      </c>
      <c r="FR50" s="33">
        <v>0.14213690000000001</v>
      </c>
      <c r="FS50">
        <v>0</v>
      </c>
    </row>
    <row r="51" spans="1:175" x14ac:dyDescent="0.2">
      <c r="A51" t="s">
        <v>209</v>
      </c>
      <c r="B51" t="s">
        <v>224</v>
      </c>
      <c r="C51">
        <v>42979</v>
      </c>
      <c r="D51">
        <v>1933</v>
      </c>
      <c r="E51" s="33">
        <v>20.32255</v>
      </c>
      <c r="F51" s="33">
        <v>19.67511</v>
      </c>
      <c r="G51" s="33">
        <v>19.623699999999999</v>
      </c>
      <c r="H51" s="33">
        <v>19.77788</v>
      </c>
      <c r="I51" s="33">
        <v>20.577300000000001</v>
      </c>
      <c r="J51" s="33">
        <v>22.431609999999999</v>
      </c>
      <c r="K51" s="33">
        <v>25.450489999999999</v>
      </c>
      <c r="L51" s="33">
        <v>30.006620000000002</v>
      </c>
      <c r="M51" s="33">
        <v>35.403730000000003</v>
      </c>
      <c r="N51" s="33">
        <v>39.600589999999997</v>
      </c>
      <c r="O51" s="33">
        <v>42.222320000000003</v>
      </c>
      <c r="P51" s="33">
        <v>43.617080000000001</v>
      </c>
      <c r="Q51" s="33">
        <v>44.225020000000001</v>
      </c>
      <c r="R51" s="33">
        <v>45.260550000000002</v>
      </c>
      <c r="S51" s="33">
        <v>45.336179999999999</v>
      </c>
      <c r="T51" s="33">
        <v>44.981679999999997</v>
      </c>
      <c r="U51" s="33">
        <v>43.701819999999998</v>
      </c>
      <c r="V51" s="33">
        <v>42.2149</v>
      </c>
      <c r="W51" s="33">
        <v>40.183549999999997</v>
      </c>
      <c r="X51" s="33">
        <v>39.185420000000001</v>
      </c>
      <c r="Y51" s="33">
        <v>37.599440000000001</v>
      </c>
      <c r="Z51" s="33">
        <v>33.50076</v>
      </c>
      <c r="AA51" s="33">
        <v>27.749569999999999</v>
      </c>
      <c r="AB51" s="33">
        <v>23.247990000000001</v>
      </c>
      <c r="AC51" s="33">
        <v>-0.47146510000000003</v>
      </c>
      <c r="AD51" s="33">
        <v>-0.50471010000000005</v>
      </c>
      <c r="AE51" s="33">
        <v>-0.44906940000000001</v>
      </c>
      <c r="AF51" s="33">
        <v>-0.3727413</v>
      </c>
      <c r="AG51" s="33">
        <v>-0.44031029999999999</v>
      </c>
      <c r="AH51" s="33">
        <v>-0.41975479999999998</v>
      </c>
      <c r="AI51" s="33">
        <v>-0.46124949999999998</v>
      </c>
      <c r="AJ51" s="33">
        <v>0.1695053</v>
      </c>
      <c r="AK51" s="33">
        <v>0.1640644</v>
      </c>
      <c r="AL51" s="33">
        <v>-0.35627930000000002</v>
      </c>
      <c r="AM51" s="33">
        <v>-1.270194</v>
      </c>
      <c r="AN51" s="33">
        <v>-1.183195</v>
      </c>
      <c r="AO51" s="33">
        <v>-0.92050080000000001</v>
      </c>
      <c r="AP51" s="33">
        <v>-0.62626669999999995</v>
      </c>
      <c r="AQ51" s="33">
        <v>-0.57093530000000003</v>
      </c>
      <c r="AR51" s="33">
        <v>-0.42783389999999999</v>
      </c>
      <c r="AS51" s="33">
        <v>-0.42818250000000002</v>
      </c>
      <c r="AT51" s="33">
        <v>-0.21077019999999999</v>
      </c>
      <c r="AU51" s="33">
        <v>3.9336799999999998E-2</v>
      </c>
      <c r="AV51" s="33">
        <v>-0.26839540000000001</v>
      </c>
      <c r="AW51" s="33">
        <v>0.1133045</v>
      </c>
      <c r="AX51" s="33">
        <v>-0.26659149999999998</v>
      </c>
      <c r="AY51" s="33">
        <v>-0.2444595</v>
      </c>
      <c r="AZ51" s="33">
        <v>-0.5944102</v>
      </c>
      <c r="BA51" s="33">
        <v>-0.35616880000000001</v>
      </c>
      <c r="BB51" s="33">
        <v>-0.38621709999999998</v>
      </c>
      <c r="BC51" s="33">
        <v>-0.32507079999999999</v>
      </c>
      <c r="BD51" s="33">
        <v>-0.2456883</v>
      </c>
      <c r="BE51" s="33">
        <v>-0.31708239999999999</v>
      </c>
      <c r="BF51" s="33">
        <v>-0.28404119999999999</v>
      </c>
      <c r="BG51" s="33">
        <v>-0.30890250000000002</v>
      </c>
      <c r="BH51" s="33">
        <v>0.3145946</v>
      </c>
      <c r="BI51" s="33">
        <v>0.31874390000000002</v>
      </c>
      <c r="BJ51" s="33">
        <v>-0.19134219999999999</v>
      </c>
      <c r="BK51" s="33">
        <v>-1.074873</v>
      </c>
      <c r="BL51" s="33">
        <v>-0.97905739999999997</v>
      </c>
      <c r="BM51" s="33">
        <v>-0.7264969</v>
      </c>
      <c r="BN51" s="33">
        <v>-0.46650839999999999</v>
      </c>
      <c r="BO51" s="33">
        <v>-0.41794219999999999</v>
      </c>
      <c r="BP51" s="33">
        <v>-0.27546969999999998</v>
      </c>
      <c r="BQ51" s="33">
        <v>-0.28741470000000002</v>
      </c>
      <c r="BR51" s="33">
        <v>-7.6820299999999994E-2</v>
      </c>
      <c r="BS51" s="33">
        <v>0.17753740000000001</v>
      </c>
      <c r="BT51" s="33">
        <v>-0.13780439999999999</v>
      </c>
      <c r="BU51" s="33">
        <v>0.24212139999999999</v>
      </c>
      <c r="BV51" s="33">
        <v>-0.1281735</v>
      </c>
      <c r="BW51" s="33">
        <v>-9.2396199999999998E-2</v>
      </c>
      <c r="BX51" s="33">
        <v>-0.45793289999999998</v>
      </c>
      <c r="BY51" s="33">
        <v>-0.27631489999999997</v>
      </c>
      <c r="BZ51" s="33">
        <v>-0.30414930000000001</v>
      </c>
      <c r="CA51" s="33">
        <v>-0.23918980000000001</v>
      </c>
      <c r="CB51" s="33">
        <v>-0.15769169999999999</v>
      </c>
      <c r="CC51" s="33">
        <v>-0.2317351</v>
      </c>
      <c r="CD51" s="33">
        <v>-0.1900463</v>
      </c>
      <c r="CE51" s="33">
        <v>-0.2033875</v>
      </c>
      <c r="CF51" s="33">
        <v>0.41508289999999998</v>
      </c>
      <c r="CG51" s="33">
        <v>0.42587439999999999</v>
      </c>
      <c r="CH51" s="33">
        <v>-7.7107300000000004E-2</v>
      </c>
      <c r="CI51" s="33">
        <v>-0.93959409999999999</v>
      </c>
      <c r="CJ51" s="33">
        <v>-0.83767219999999998</v>
      </c>
      <c r="CK51" s="33">
        <v>-0.5921305</v>
      </c>
      <c r="CL51" s="33">
        <v>-0.35586030000000002</v>
      </c>
      <c r="CM51" s="33">
        <v>-0.31197960000000002</v>
      </c>
      <c r="CN51" s="33">
        <v>-0.1699427</v>
      </c>
      <c r="CO51" s="33">
        <v>-0.18991939999999999</v>
      </c>
      <c r="CP51" s="33">
        <v>1.5952999999999998E-2</v>
      </c>
      <c r="CQ51" s="33">
        <v>0.27325470000000002</v>
      </c>
      <c r="CR51" s="33">
        <v>-4.7357499999999997E-2</v>
      </c>
      <c r="CS51" s="33">
        <v>0.33133950000000001</v>
      </c>
      <c r="CT51" s="33">
        <v>-3.2305599999999997E-2</v>
      </c>
      <c r="CU51" s="33">
        <v>1.2922400000000001E-2</v>
      </c>
      <c r="CV51" s="33">
        <v>-0.36340909999999998</v>
      </c>
      <c r="CW51" s="33">
        <v>-0.196461</v>
      </c>
      <c r="CX51" s="33">
        <v>-0.22208149999999999</v>
      </c>
      <c r="CY51" s="33">
        <v>-0.1533088</v>
      </c>
      <c r="CZ51" s="33">
        <v>-6.9695099999999996E-2</v>
      </c>
      <c r="DA51" s="33">
        <v>-0.14638780000000001</v>
      </c>
      <c r="DB51" s="33">
        <v>-9.6051399999999995E-2</v>
      </c>
      <c r="DC51" s="33">
        <v>-9.7872500000000001E-2</v>
      </c>
      <c r="DD51" s="33">
        <v>0.51557120000000001</v>
      </c>
      <c r="DE51" s="33">
        <v>0.5330049</v>
      </c>
      <c r="DF51" s="33">
        <v>3.7127599999999997E-2</v>
      </c>
      <c r="DG51" s="33">
        <v>-0.80431529999999996</v>
      </c>
      <c r="DH51" s="33">
        <v>-0.69628690000000004</v>
      </c>
      <c r="DI51" s="33">
        <v>-0.457764</v>
      </c>
      <c r="DJ51" s="33">
        <v>-0.24521219999999999</v>
      </c>
      <c r="DK51" s="33">
        <v>-0.20601700000000001</v>
      </c>
      <c r="DL51" s="33">
        <v>-6.4415700000000006E-2</v>
      </c>
      <c r="DM51" s="33">
        <v>-9.2424099999999995E-2</v>
      </c>
      <c r="DN51" s="33">
        <v>0.1087263</v>
      </c>
      <c r="DO51" s="33">
        <v>0.36897200000000002</v>
      </c>
      <c r="DP51" s="33">
        <v>4.30894E-2</v>
      </c>
      <c r="DQ51" s="33">
        <v>0.42055759999999998</v>
      </c>
      <c r="DR51" s="33">
        <v>6.3562300000000002E-2</v>
      </c>
      <c r="DS51" s="33">
        <v>0.118241</v>
      </c>
      <c r="DT51" s="33">
        <v>-0.26888529999999999</v>
      </c>
      <c r="DU51" s="33">
        <v>-8.1164700000000006E-2</v>
      </c>
      <c r="DV51" s="33">
        <v>-0.1035885</v>
      </c>
      <c r="DW51" s="33">
        <v>-2.9310200000000002E-2</v>
      </c>
      <c r="DX51" s="33">
        <v>5.7357900000000003E-2</v>
      </c>
      <c r="DY51" s="33">
        <v>-2.3159900000000001E-2</v>
      </c>
      <c r="DZ51" s="33">
        <v>3.9662200000000002E-2</v>
      </c>
      <c r="EA51" s="33">
        <v>5.4474500000000002E-2</v>
      </c>
      <c r="EB51" s="33">
        <v>0.66066040000000004</v>
      </c>
      <c r="EC51" s="33">
        <v>0.68768439999999997</v>
      </c>
      <c r="ED51" s="33">
        <v>0.20206479999999999</v>
      </c>
      <c r="EE51" s="33">
        <v>-0.60899420000000004</v>
      </c>
      <c r="EF51" s="33">
        <v>-0.49214910000000001</v>
      </c>
      <c r="EG51" s="33">
        <v>-0.2637602</v>
      </c>
      <c r="EH51" s="33">
        <v>-8.5453899999999999E-2</v>
      </c>
      <c r="EI51" s="33">
        <v>-5.3023899999999999E-2</v>
      </c>
      <c r="EJ51" s="33">
        <v>8.7948499999999999E-2</v>
      </c>
      <c r="EK51" s="33">
        <v>4.8343700000000003E-2</v>
      </c>
      <c r="EL51" s="33">
        <v>0.24267630000000001</v>
      </c>
      <c r="EM51" s="33">
        <v>0.50717259999999997</v>
      </c>
      <c r="EN51" s="33">
        <v>0.17368040000000001</v>
      </c>
      <c r="EO51" s="33">
        <v>0.54937449999999999</v>
      </c>
      <c r="EP51" s="33">
        <v>0.2019804</v>
      </c>
      <c r="EQ51" s="33">
        <v>0.2703044</v>
      </c>
      <c r="ER51" s="33">
        <v>-0.132408</v>
      </c>
      <c r="ES51" s="33">
        <v>73.328220000000002</v>
      </c>
      <c r="ET51" s="33">
        <v>74.075220000000002</v>
      </c>
      <c r="EU51" s="33">
        <v>72.740340000000003</v>
      </c>
      <c r="EV51" s="33">
        <v>72.630300000000005</v>
      </c>
      <c r="EW51" s="33">
        <v>72.022189999999995</v>
      </c>
      <c r="EX51" s="33">
        <v>71.919560000000004</v>
      </c>
      <c r="EY51" s="33">
        <v>71.818169999999995</v>
      </c>
      <c r="EZ51" s="33">
        <v>72.036169999999998</v>
      </c>
      <c r="FA51" s="33">
        <v>78.151529999999994</v>
      </c>
      <c r="FB51" s="33">
        <v>85.923950000000005</v>
      </c>
      <c r="FC51" s="33">
        <v>91.873519999999999</v>
      </c>
      <c r="FD51" s="33">
        <v>95.390460000000004</v>
      </c>
      <c r="FE51" s="33">
        <v>96.029110000000003</v>
      </c>
      <c r="FF51" s="33">
        <v>96.017499999999998</v>
      </c>
      <c r="FG51" s="33">
        <v>95.682429999999997</v>
      </c>
      <c r="FH51" s="33">
        <v>94.898979999999995</v>
      </c>
      <c r="FI51" s="33">
        <v>93.976730000000003</v>
      </c>
      <c r="FJ51" s="33">
        <v>91.637559999999993</v>
      </c>
      <c r="FK51" s="33">
        <v>88.743520000000004</v>
      </c>
      <c r="FL51" s="33">
        <v>86.163020000000003</v>
      </c>
      <c r="FM51" s="33">
        <v>82.730819999999994</v>
      </c>
      <c r="FN51" s="33">
        <v>81.137339999999995</v>
      </c>
      <c r="FO51" s="33">
        <v>79.712220000000002</v>
      </c>
      <c r="FP51" s="33">
        <v>78.670509999999993</v>
      </c>
      <c r="FQ51" s="33">
        <v>2.9751449999999999</v>
      </c>
      <c r="FR51" s="33">
        <v>0.18230180000000001</v>
      </c>
      <c r="FS51">
        <v>0</v>
      </c>
    </row>
    <row r="52" spans="1:175" x14ac:dyDescent="0.2">
      <c r="A52" t="s">
        <v>209</v>
      </c>
      <c r="B52" t="s">
        <v>224</v>
      </c>
      <c r="C52">
        <v>42980</v>
      </c>
      <c r="D52">
        <v>1933</v>
      </c>
      <c r="E52" s="33">
        <v>21.322009999999999</v>
      </c>
      <c r="F52" s="33">
        <v>20.449069999999999</v>
      </c>
      <c r="G52" s="33">
        <v>20.138780000000001</v>
      </c>
      <c r="H52" s="33">
        <v>20.10445</v>
      </c>
      <c r="I52" s="33">
        <v>20.720610000000001</v>
      </c>
      <c r="J52" s="33">
        <v>22.29147</v>
      </c>
      <c r="K52" s="33">
        <v>24.36965</v>
      </c>
      <c r="L52" s="33">
        <v>27.62011</v>
      </c>
      <c r="M52" s="33">
        <v>32.184519999999999</v>
      </c>
      <c r="N52" s="33">
        <v>35.996879999999997</v>
      </c>
      <c r="O52" s="33">
        <v>39.341909999999999</v>
      </c>
      <c r="P52" s="33">
        <v>41.118279999999999</v>
      </c>
      <c r="Q52" s="33">
        <v>42.091459999999998</v>
      </c>
      <c r="R52" s="33">
        <v>42.783009999999997</v>
      </c>
      <c r="S52" s="33">
        <v>42.78989</v>
      </c>
      <c r="T52" s="33">
        <v>42.484409999999997</v>
      </c>
      <c r="U52" s="33">
        <v>42.068869999999997</v>
      </c>
      <c r="V52" s="33">
        <v>41.36938</v>
      </c>
      <c r="W52" s="33">
        <v>39.92436</v>
      </c>
      <c r="X52" s="33">
        <v>39.530349999999999</v>
      </c>
      <c r="Y52" s="33">
        <v>38.341369999999998</v>
      </c>
      <c r="Z52" s="33">
        <v>34.735390000000002</v>
      </c>
      <c r="AA52" s="33">
        <v>29.01558</v>
      </c>
      <c r="AB52" s="33">
        <v>25.42916</v>
      </c>
      <c r="AC52" s="33">
        <v>-0.32904699999999998</v>
      </c>
      <c r="AD52" s="33">
        <v>-0.24521470000000001</v>
      </c>
      <c r="AE52" s="33">
        <v>-0.40904370000000001</v>
      </c>
      <c r="AF52" s="33">
        <v>-0.38633329999999999</v>
      </c>
      <c r="AG52" s="33">
        <v>-0.66846589999999995</v>
      </c>
      <c r="AH52" s="33">
        <v>-0.2720861</v>
      </c>
      <c r="AI52" s="33">
        <v>-0.29850569999999998</v>
      </c>
      <c r="AJ52" s="33">
        <v>-0.5054284</v>
      </c>
      <c r="AK52" s="33">
        <v>-0.51893180000000005</v>
      </c>
      <c r="AL52" s="33">
        <v>-1.104061</v>
      </c>
      <c r="AM52" s="33">
        <v>-0.84491499999999997</v>
      </c>
      <c r="AN52" s="33">
        <v>-0.84945210000000004</v>
      </c>
      <c r="AO52" s="33">
        <v>-0.88421669999999997</v>
      </c>
      <c r="AP52" s="33">
        <v>-0.68143010000000004</v>
      </c>
      <c r="AQ52" s="33">
        <v>-0.68673139999999999</v>
      </c>
      <c r="AR52" s="33">
        <v>-0.67628370000000004</v>
      </c>
      <c r="AS52" s="33">
        <v>-0.65823189999999998</v>
      </c>
      <c r="AT52" s="33">
        <v>-0.35602070000000002</v>
      </c>
      <c r="AU52" s="33">
        <v>-0.24381749999999999</v>
      </c>
      <c r="AV52" s="33">
        <v>-0.4797845</v>
      </c>
      <c r="AW52" s="33">
        <v>-0.1182405</v>
      </c>
      <c r="AX52" s="33">
        <v>-0.3412791</v>
      </c>
      <c r="AY52" s="33">
        <v>-0.41401290000000002</v>
      </c>
      <c r="AZ52" s="33">
        <v>0.18726400000000001</v>
      </c>
      <c r="BA52" s="33">
        <v>-0.1902363</v>
      </c>
      <c r="BB52" s="33">
        <v>-0.1122252</v>
      </c>
      <c r="BC52" s="33">
        <v>-0.28104560000000001</v>
      </c>
      <c r="BD52" s="33">
        <v>-0.2572429</v>
      </c>
      <c r="BE52" s="33">
        <v>-0.5299391</v>
      </c>
      <c r="BF52" s="33">
        <v>-0.11969150000000001</v>
      </c>
      <c r="BG52" s="33">
        <v>-0.13145850000000001</v>
      </c>
      <c r="BH52" s="33">
        <v>-0.33335969999999998</v>
      </c>
      <c r="BI52" s="33">
        <v>-0.33447779999999999</v>
      </c>
      <c r="BJ52" s="33">
        <v>-0.92497629999999997</v>
      </c>
      <c r="BK52" s="33">
        <v>-0.67036620000000002</v>
      </c>
      <c r="BL52" s="33">
        <v>-0.66929119999999998</v>
      </c>
      <c r="BM52" s="33">
        <v>-0.69790580000000002</v>
      </c>
      <c r="BN52" s="33">
        <v>-0.49661690000000003</v>
      </c>
      <c r="BO52" s="33">
        <v>-0.5088222</v>
      </c>
      <c r="BP52" s="33">
        <v>-0.49731900000000001</v>
      </c>
      <c r="BQ52" s="33">
        <v>-0.47830329999999999</v>
      </c>
      <c r="BR52" s="33">
        <v>-0.17395559999999999</v>
      </c>
      <c r="BS52" s="33">
        <v>-4.9429899999999999E-2</v>
      </c>
      <c r="BT52" s="33">
        <v>-0.28622959999999997</v>
      </c>
      <c r="BU52" s="33">
        <v>9.6839400000000006E-2</v>
      </c>
      <c r="BV52" s="33">
        <v>-0.120908</v>
      </c>
      <c r="BW52" s="33">
        <v>-0.21000250000000001</v>
      </c>
      <c r="BX52" s="33">
        <v>0.37011810000000001</v>
      </c>
      <c r="BY52" s="33">
        <v>-9.4096399999999997E-2</v>
      </c>
      <c r="BZ52" s="33">
        <v>-2.0116999999999999E-2</v>
      </c>
      <c r="CA52" s="33">
        <v>-0.1923946</v>
      </c>
      <c r="CB52" s="33">
        <v>-0.16783519999999999</v>
      </c>
      <c r="CC52" s="33">
        <v>-0.43399589999999999</v>
      </c>
      <c r="CD52" s="33">
        <v>-1.41435E-2</v>
      </c>
      <c r="CE52" s="33">
        <v>-1.5762100000000001E-2</v>
      </c>
      <c r="CF52" s="33">
        <v>-0.2141854</v>
      </c>
      <c r="CG52" s="33">
        <v>-0.20672550000000001</v>
      </c>
      <c r="CH52" s="33">
        <v>-0.80094290000000001</v>
      </c>
      <c r="CI52" s="33">
        <v>-0.54947429999999997</v>
      </c>
      <c r="CJ52" s="33">
        <v>-0.54451229999999995</v>
      </c>
      <c r="CK52" s="33">
        <v>-0.56886740000000002</v>
      </c>
      <c r="CL52" s="33">
        <v>-0.36861579999999999</v>
      </c>
      <c r="CM52" s="33">
        <v>-0.38560280000000002</v>
      </c>
      <c r="CN52" s="33">
        <v>-0.3733687</v>
      </c>
      <c r="CO52" s="33">
        <v>-0.35368529999999998</v>
      </c>
      <c r="CP52" s="33">
        <v>-4.7857900000000002E-2</v>
      </c>
      <c r="CQ52" s="33">
        <v>8.5202399999999998E-2</v>
      </c>
      <c r="CR52" s="33">
        <v>-0.152174</v>
      </c>
      <c r="CS52" s="33">
        <v>0.2458031</v>
      </c>
      <c r="CT52" s="33">
        <v>3.17203E-2</v>
      </c>
      <c r="CU52" s="33">
        <v>-6.8705600000000006E-2</v>
      </c>
      <c r="CV52" s="33">
        <v>0.49676239999999999</v>
      </c>
      <c r="CW52" s="33">
        <v>2.0435000000000002E-3</v>
      </c>
      <c r="CX52" s="33">
        <v>7.1991200000000005E-2</v>
      </c>
      <c r="CY52" s="33">
        <v>-0.1037435</v>
      </c>
      <c r="CZ52" s="33">
        <v>-7.8427499999999997E-2</v>
      </c>
      <c r="DA52" s="33">
        <v>-0.33805269999999998</v>
      </c>
      <c r="DB52" s="33">
        <v>9.14045E-2</v>
      </c>
      <c r="DC52" s="33">
        <v>9.9934300000000004E-2</v>
      </c>
      <c r="DD52" s="33">
        <v>-9.5011100000000001E-2</v>
      </c>
      <c r="DE52" s="33">
        <v>-7.8973199999999993E-2</v>
      </c>
      <c r="DF52" s="33">
        <v>-0.67690950000000005</v>
      </c>
      <c r="DG52" s="33">
        <v>-0.42858239999999997</v>
      </c>
      <c r="DH52" s="33">
        <v>-0.41973339999999998</v>
      </c>
      <c r="DI52" s="33">
        <v>-0.43982900000000003</v>
      </c>
      <c r="DJ52" s="33">
        <v>-0.24061469999999999</v>
      </c>
      <c r="DK52" s="33">
        <v>-0.26238339999999999</v>
      </c>
      <c r="DL52" s="33">
        <v>-0.24941840000000001</v>
      </c>
      <c r="DM52" s="33">
        <v>-0.2290673</v>
      </c>
      <c r="DN52" s="33">
        <v>7.8239799999999998E-2</v>
      </c>
      <c r="DO52" s="33">
        <v>0.21983469999999999</v>
      </c>
      <c r="DP52" s="33">
        <v>-1.8118499999999999E-2</v>
      </c>
      <c r="DQ52" s="33">
        <v>0.39476679999999997</v>
      </c>
      <c r="DR52" s="33">
        <v>0.1843486</v>
      </c>
      <c r="DS52" s="33">
        <v>7.2591299999999997E-2</v>
      </c>
      <c r="DT52" s="33">
        <v>0.62340660000000003</v>
      </c>
      <c r="DU52" s="33">
        <v>0.14085420000000001</v>
      </c>
      <c r="DV52" s="33">
        <v>0.20498069999999999</v>
      </c>
      <c r="DW52" s="33">
        <v>2.4254499999999998E-2</v>
      </c>
      <c r="DX52" s="33">
        <v>5.0662899999999997E-2</v>
      </c>
      <c r="DY52" s="33">
        <v>-0.19952590000000001</v>
      </c>
      <c r="DZ52" s="33">
        <v>0.24379909999999999</v>
      </c>
      <c r="EA52" s="33">
        <v>0.26698149999999998</v>
      </c>
      <c r="EB52" s="33">
        <v>7.7057600000000004E-2</v>
      </c>
      <c r="EC52" s="33">
        <v>0.1054808</v>
      </c>
      <c r="ED52" s="33">
        <v>-0.49782510000000002</v>
      </c>
      <c r="EE52" s="33">
        <v>-0.25403360000000003</v>
      </c>
      <c r="EF52" s="33">
        <v>-0.23957249999999999</v>
      </c>
      <c r="EG52" s="33">
        <v>-0.25351800000000002</v>
      </c>
      <c r="EH52" s="33">
        <v>-5.5801499999999997E-2</v>
      </c>
      <c r="EI52" s="33">
        <v>-8.4474199999999999E-2</v>
      </c>
      <c r="EJ52" s="33">
        <v>-7.0453799999999997E-2</v>
      </c>
      <c r="EK52" s="33">
        <v>-4.91387E-2</v>
      </c>
      <c r="EL52" s="33">
        <v>0.26030490000000001</v>
      </c>
      <c r="EM52" s="33">
        <v>0.41422229999999999</v>
      </c>
      <c r="EN52" s="33">
        <v>0.1754365</v>
      </c>
      <c r="EO52" s="33">
        <v>0.60984669999999996</v>
      </c>
      <c r="EP52" s="33">
        <v>0.40471970000000002</v>
      </c>
      <c r="EQ52" s="33">
        <v>0.27660170000000001</v>
      </c>
      <c r="ER52" s="33">
        <v>0.8062608</v>
      </c>
      <c r="ES52" s="33">
        <v>77.650310000000005</v>
      </c>
      <c r="ET52" s="33">
        <v>76.401150000000001</v>
      </c>
      <c r="EU52" s="33">
        <v>75.48357</v>
      </c>
      <c r="EV52" s="33">
        <v>75.117760000000004</v>
      </c>
      <c r="EW52" s="33">
        <v>74.520079999999993</v>
      </c>
      <c r="EX52" s="33">
        <v>73.738709999999998</v>
      </c>
      <c r="EY52" s="33">
        <v>73.187730000000002</v>
      </c>
      <c r="EZ52" s="33">
        <v>73.565719999999999</v>
      </c>
      <c r="FA52" s="33">
        <v>75.891850000000005</v>
      </c>
      <c r="FB52" s="33">
        <v>80.67165</v>
      </c>
      <c r="FC52" s="33">
        <v>86.308189999999996</v>
      </c>
      <c r="FD52" s="33">
        <v>90.270650000000003</v>
      </c>
      <c r="FE52" s="33">
        <v>94.220519999999993</v>
      </c>
      <c r="FF52" s="33">
        <v>96.371319999999997</v>
      </c>
      <c r="FG52" s="33">
        <v>95.531199999999998</v>
      </c>
      <c r="FH52" s="33">
        <v>94.007199999999997</v>
      </c>
      <c r="FI52" s="33">
        <v>93.424589999999995</v>
      </c>
      <c r="FJ52" s="33">
        <v>93.595759999999999</v>
      </c>
      <c r="FK52" s="33">
        <v>92.061279999999996</v>
      </c>
      <c r="FL52" s="33">
        <v>89.825329999999994</v>
      </c>
      <c r="FM52" s="33">
        <v>86.918400000000005</v>
      </c>
      <c r="FN52" s="33">
        <v>86.840069999999997</v>
      </c>
      <c r="FO52" s="33">
        <v>87.652270000000001</v>
      </c>
      <c r="FP52" s="33">
        <v>87.367170000000002</v>
      </c>
      <c r="FQ52" s="33">
        <v>3.9183829999999999</v>
      </c>
      <c r="FR52" s="33">
        <v>0.22248999999999999</v>
      </c>
      <c r="FS52">
        <v>0</v>
      </c>
    </row>
    <row r="53" spans="1:175" x14ac:dyDescent="0.2">
      <c r="A53" t="s">
        <v>209</v>
      </c>
      <c r="B53" t="s">
        <v>224</v>
      </c>
      <c r="C53" t="s">
        <v>235</v>
      </c>
      <c r="D53">
        <v>1933</v>
      </c>
      <c r="E53" s="33">
        <v>20.419160000000002</v>
      </c>
      <c r="F53" s="33">
        <v>19.713460000000001</v>
      </c>
      <c r="G53" s="33">
        <v>19.589970000000001</v>
      </c>
      <c r="H53" s="33">
        <v>19.682929999999999</v>
      </c>
      <c r="I53" s="33">
        <v>20.593810000000001</v>
      </c>
      <c r="J53" s="33">
        <v>22.647459999999999</v>
      </c>
      <c r="K53" s="33">
        <v>25.715610000000002</v>
      </c>
      <c r="L53" s="33">
        <v>29.939430000000002</v>
      </c>
      <c r="M53" s="33">
        <v>34.64705</v>
      </c>
      <c r="N53" s="33">
        <v>38.696219999999997</v>
      </c>
      <c r="O53" s="33">
        <v>41.371070000000003</v>
      </c>
      <c r="P53" s="33">
        <v>42.930759999999999</v>
      </c>
      <c r="Q53" s="33">
        <v>43.70955</v>
      </c>
      <c r="R53" s="33">
        <v>44.36195</v>
      </c>
      <c r="S53" s="33">
        <v>44.329479999999997</v>
      </c>
      <c r="T53" s="33">
        <v>43.78783</v>
      </c>
      <c r="U53" s="33">
        <v>42.994340000000001</v>
      </c>
      <c r="V53" s="33">
        <v>41.577260000000003</v>
      </c>
      <c r="W53" s="33">
        <v>39.642829999999996</v>
      </c>
      <c r="X53" s="33">
        <v>38.578150000000001</v>
      </c>
      <c r="Y53" s="33">
        <v>36.854900000000001</v>
      </c>
      <c r="Z53" s="33">
        <v>32.690280000000001</v>
      </c>
      <c r="AA53" s="33">
        <v>27.025259999999999</v>
      </c>
      <c r="AB53" s="33">
        <v>22.886379999999999</v>
      </c>
      <c r="AC53" s="33">
        <v>-0.18233640000000001</v>
      </c>
      <c r="AD53" s="33">
        <v>-0.26295679999999999</v>
      </c>
      <c r="AE53" s="33">
        <v>-0.28063070000000001</v>
      </c>
      <c r="AF53" s="33">
        <v>-0.30953000000000003</v>
      </c>
      <c r="AG53" s="33">
        <v>-0.23402680000000001</v>
      </c>
      <c r="AH53" s="33">
        <v>-9.5239400000000002E-2</v>
      </c>
      <c r="AI53" s="33">
        <v>-0.11013489999999999</v>
      </c>
      <c r="AJ53" s="33">
        <v>0.3871522</v>
      </c>
      <c r="AK53" s="33">
        <v>0.1937989</v>
      </c>
      <c r="AL53" s="33">
        <v>-0.17859639999999999</v>
      </c>
      <c r="AM53" s="33">
        <v>-0.78218900000000002</v>
      </c>
      <c r="AN53" s="33">
        <v>-0.76302369999999997</v>
      </c>
      <c r="AO53" s="33">
        <v>-0.65450549999999996</v>
      </c>
      <c r="AP53" s="33">
        <v>-0.56868110000000005</v>
      </c>
      <c r="AQ53" s="33">
        <v>-0.65216980000000002</v>
      </c>
      <c r="AR53" s="33">
        <v>-0.46546189999999998</v>
      </c>
      <c r="AS53" s="33">
        <v>-0.31119649999999999</v>
      </c>
      <c r="AT53" s="33">
        <v>-0.16075420000000001</v>
      </c>
      <c r="AU53" s="33">
        <v>0.207678</v>
      </c>
      <c r="AV53" s="33">
        <v>-0.1644668</v>
      </c>
      <c r="AW53" s="33">
        <v>0.1083616</v>
      </c>
      <c r="AX53" s="33">
        <v>-0.1818835</v>
      </c>
      <c r="AY53" s="33">
        <v>-9.0024999999999994E-2</v>
      </c>
      <c r="AZ53" s="33">
        <v>-0.3146581</v>
      </c>
      <c r="BA53" s="33">
        <v>-8.5113800000000003E-2</v>
      </c>
      <c r="BB53" s="33">
        <v>-0.1665094</v>
      </c>
      <c r="BC53" s="33">
        <v>-0.17582449999999999</v>
      </c>
      <c r="BD53" s="33">
        <v>-0.20227310000000001</v>
      </c>
      <c r="BE53" s="33">
        <v>-0.1233971</v>
      </c>
      <c r="BF53" s="33">
        <v>2.4258399999999999E-2</v>
      </c>
      <c r="BG53" s="33">
        <v>1.81996E-2</v>
      </c>
      <c r="BH53" s="33">
        <v>0.51517239999999997</v>
      </c>
      <c r="BI53" s="33">
        <v>0.32377610000000001</v>
      </c>
      <c r="BJ53" s="33">
        <v>-4.7776100000000002E-2</v>
      </c>
      <c r="BK53" s="33">
        <v>-0.63847949999999998</v>
      </c>
      <c r="BL53" s="33">
        <v>-0.61255999999999999</v>
      </c>
      <c r="BM53" s="33">
        <v>-0.50703319999999996</v>
      </c>
      <c r="BN53" s="33">
        <v>-0.43719540000000001</v>
      </c>
      <c r="BO53" s="33">
        <v>-0.52801379999999998</v>
      </c>
      <c r="BP53" s="33">
        <v>-0.34625010000000001</v>
      </c>
      <c r="BQ53" s="33">
        <v>-0.1986928</v>
      </c>
      <c r="BR53" s="33">
        <v>-5.3000699999999998E-2</v>
      </c>
      <c r="BS53" s="33">
        <v>0.32271949999999999</v>
      </c>
      <c r="BT53" s="33">
        <v>-5.9787899999999998E-2</v>
      </c>
      <c r="BU53" s="33">
        <v>0.21022109999999999</v>
      </c>
      <c r="BV53" s="33">
        <v>-7.8365000000000004E-2</v>
      </c>
      <c r="BW53" s="33">
        <v>1.92202E-2</v>
      </c>
      <c r="BX53" s="33">
        <v>-0.21141080000000001</v>
      </c>
      <c r="BY53" s="33">
        <v>-1.77778E-2</v>
      </c>
      <c r="BZ53" s="33">
        <v>-9.9710199999999999E-2</v>
      </c>
      <c r="CA53" s="33">
        <v>-0.10323599999999999</v>
      </c>
      <c r="CB53" s="33">
        <v>-0.1279873</v>
      </c>
      <c r="CC53" s="33">
        <v>-4.6775299999999999E-2</v>
      </c>
      <c r="CD53" s="33">
        <v>0.1070222</v>
      </c>
      <c r="CE53" s="33">
        <v>0.1070837</v>
      </c>
      <c r="CF53" s="33">
        <v>0.60383889999999996</v>
      </c>
      <c r="CG53" s="33">
        <v>0.413798</v>
      </c>
      <c r="CH53" s="33">
        <v>4.2829699999999998E-2</v>
      </c>
      <c r="CI53" s="33">
        <v>-0.5389467</v>
      </c>
      <c r="CJ53" s="33">
        <v>-0.5083493</v>
      </c>
      <c r="CK53" s="33">
        <v>-0.40489439999999999</v>
      </c>
      <c r="CL53" s="33">
        <v>-0.34612880000000001</v>
      </c>
      <c r="CM53" s="33">
        <v>-0.44202370000000002</v>
      </c>
      <c r="CN53" s="33">
        <v>-0.26368429999999998</v>
      </c>
      <c r="CO53" s="33">
        <v>-0.12077309999999999</v>
      </c>
      <c r="CP53" s="33">
        <v>2.1628999999999999E-2</v>
      </c>
      <c r="CQ53" s="33">
        <v>0.4023969</v>
      </c>
      <c r="CR53" s="33">
        <v>1.27124E-2</v>
      </c>
      <c r="CS53" s="33">
        <v>0.28076859999999998</v>
      </c>
      <c r="CT53" s="33">
        <v>-6.6683999999999997E-3</v>
      </c>
      <c r="CU53" s="33">
        <v>9.4883099999999998E-2</v>
      </c>
      <c r="CV53" s="33">
        <v>-0.139902</v>
      </c>
      <c r="CW53" s="33">
        <v>4.95583E-2</v>
      </c>
      <c r="CX53" s="33">
        <v>-3.2911000000000003E-2</v>
      </c>
      <c r="CY53" s="33">
        <v>-3.0647500000000001E-2</v>
      </c>
      <c r="CZ53" s="33">
        <v>-5.3701499999999999E-2</v>
      </c>
      <c r="DA53" s="33">
        <v>2.9846399999999999E-2</v>
      </c>
      <c r="DB53" s="33">
        <v>0.18978610000000001</v>
      </c>
      <c r="DC53" s="33">
        <v>0.1959678</v>
      </c>
      <c r="DD53" s="33">
        <v>0.69250529999999999</v>
      </c>
      <c r="DE53" s="33">
        <v>0.50381980000000004</v>
      </c>
      <c r="DF53" s="33">
        <v>0.13343550000000001</v>
      </c>
      <c r="DG53" s="33">
        <v>-0.43941400000000003</v>
      </c>
      <c r="DH53" s="33">
        <v>-0.40413860000000001</v>
      </c>
      <c r="DI53" s="33">
        <v>-0.30275550000000001</v>
      </c>
      <c r="DJ53" s="33">
        <v>-0.25506220000000002</v>
      </c>
      <c r="DK53" s="33">
        <v>-0.35603360000000001</v>
      </c>
      <c r="DL53" s="33">
        <v>-0.18111849999999999</v>
      </c>
      <c r="DM53" s="33">
        <v>-4.28534E-2</v>
      </c>
      <c r="DN53" s="33">
        <v>9.6258700000000003E-2</v>
      </c>
      <c r="DO53" s="33">
        <v>0.48207420000000001</v>
      </c>
      <c r="DP53" s="33">
        <v>8.5212800000000005E-2</v>
      </c>
      <c r="DQ53" s="33">
        <v>0.35131620000000002</v>
      </c>
      <c r="DR53" s="33">
        <v>6.5028199999999994E-2</v>
      </c>
      <c r="DS53" s="33">
        <v>0.170546</v>
      </c>
      <c r="DT53" s="33">
        <v>-6.8393200000000001E-2</v>
      </c>
      <c r="DU53" s="33">
        <v>0.14678089999999999</v>
      </c>
      <c r="DV53" s="33">
        <v>6.3536400000000007E-2</v>
      </c>
      <c r="DW53" s="33">
        <v>7.4158699999999994E-2</v>
      </c>
      <c r="DX53" s="33">
        <v>5.3555499999999999E-2</v>
      </c>
      <c r="DY53" s="33">
        <v>0.14047609999999999</v>
      </c>
      <c r="DZ53" s="33">
        <v>0.3092839</v>
      </c>
      <c r="EA53" s="33">
        <v>0.32430229999999999</v>
      </c>
      <c r="EB53" s="33">
        <v>0.82052550000000002</v>
      </c>
      <c r="EC53" s="33">
        <v>0.63379700000000005</v>
      </c>
      <c r="ED53" s="33">
        <v>0.26425589999999999</v>
      </c>
      <c r="EE53" s="33">
        <v>-0.29570459999999998</v>
      </c>
      <c r="EF53" s="33">
        <v>-0.25367479999999998</v>
      </c>
      <c r="EG53" s="33">
        <v>-0.15528320000000001</v>
      </c>
      <c r="EH53" s="33">
        <v>-0.12357650000000001</v>
      </c>
      <c r="EI53" s="33">
        <v>-0.23187759999999999</v>
      </c>
      <c r="EJ53" s="33">
        <v>-6.1906599999999999E-2</v>
      </c>
      <c r="EK53" s="33">
        <v>6.9650299999999998E-2</v>
      </c>
      <c r="EL53" s="33">
        <v>0.2040122</v>
      </c>
      <c r="EM53" s="33">
        <v>0.59711570000000003</v>
      </c>
      <c r="EN53" s="33">
        <v>0.1898917</v>
      </c>
      <c r="EO53" s="33">
        <v>0.45317560000000001</v>
      </c>
      <c r="EP53" s="33">
        <v>0.16854669999999999</v>
      </c>
      <c r="EQ53" s="33">
        <v>0.27979120000000002</v>
      </c>
      <c r="ER53" s="33">
        <v>3.4854099999999999E-2</v>
      </c>
      <c r="ES53" s="33">
        <v>73.477689999999996</v>
      </c>
      <c r="ET53" s="33">
        <v>73.492149999999995</v>
      </c>
      <c r="EU53" s="33">
        <v>72.560919999999996</v>
      </c>
      <c r="EV53" s="33">
        <v>72.394080000000002</v>
      </c>
      <c r="EW53" s="33">
        <v>72.06035</v>
      </c>
      <c r="EX53" s="33">
        <v>71.928550000000001</v>
      </c>
      <c r="EY53" s="33">
        <v>71.583979999999997</v>
      </c>
      <c r="EZ53" s="33">
        <v>71.698830000000001</v>
      </c>
      <c r="FA53" s="33">
        <v>76.525700000000001</v>
      </c>
      <c r="FB53" s="33">
        <v>82.779589999999999</v>
      </c>
      <c r="FC53" s="33">
        <v>87.919250000000005</v>
      </c>
      <c r="FD53" s="33">
        <v>91.573419999999999</v>
      </c>
      <c r="FE53" s="33">
        <v>93.376260000000002</v>
      </c>
      <c r="FF53" s="33">
        <v>93.077309999999997</v>
      </c>
      <c r="FG53" s="33">
        <v>92.564070000000001</v>
      </c>
      <c r="FH53" s="33">
        <v>91.096689999999995</v>
      </c>
      <c r="FI53" s="33">
        <v>90.493510000000001</v>
      </c>
      <c r="FJ53" s="33">
        <v>89.229680000000002</v>
      </c>
      <c r="FK53" s="33">
        <v>86.930890000000005</v>
      </c>
      <c r="FL53" s="33">
        <v>83.403220000000005</v>
      </c>
      <c r="FM53" s="33">
        <v>80.156459999999996</v>
      </c>
      <c r="FN53" s="33">
        <v>78.592070000000007</v>
      </c>
      <c r="FO53" s="33">
        <v>77.132419999999996</v>
      </c>
      <c r="FP53" s="33">
        <v>75.75</v>
      </c>
      <c r="FQ53" s="33">
        <v>2.5447310000000001</v>
      </c>
      <c r="FR53" s="33">
        <v>0.14980489999999999</v>
      </c>
      <c r="FS53">
        <v>0</v>
      </c>
    </row>
    <row r="54" spans="1:175" x14ac:dyDescent="0.2">
      <c r="A54" t="s">
        <v>209</v>
      </c>
      <c r="B54" t="s">
        <v>225</v>
      </c>
      <c r="C54">
        <v>42978</v>
      </c>
      <c r="D54">
        <v>523</v>
      </c>
      <c r="E54" s="33">
        <v>15.95881</v>
      </c>
      <c r="F54" s="33">
        <v>15.560409999999999</v>
      </c>
      <c r="G54" s="33">
        <v>15.439500000000001</v>
      </c>
      <c r="H54" s="33">
        <v>15.45539</v>
      </c>
      <c r="I54" s="33">
        <v>15.873939999999999</v>
      </c>
      <c r="J54" s="33">
        <v>18.410799999999998</v>
      </c>
      <c r="K54" s="33">
        <v>26.841560000000001</v>
      </c>
      <c r="L54" s="33">
        <v>40.744450000000001</v>
      </c>
      <c r="M54" s="33">
        <v>52.511240000000001</v>
      </c>
      <c r="N54" s="33">
        <v>57.690849999999998</v>
      </c>
      <c r="O54" s="33">
        <v>61.303330000000003</v>
      </c>
      <c r="P54" s="33">
        <v>64.341880000000003</v>
      </c>
      <c r="Q54" s="33">
        <v>65.081670000000003</v>
      </c>
      <c r="R54" s="33">
        <v>65.0505</v>
      </c>
      <c r="S54" s="33">
        <v>60.973860000000002</v>
      </c>
      <c r="T54" s="33">
        <v>52.990380000000002</v>
      </c>
      <c r="U54" s="33">
        <v>41.961370000000002</v>
      </c>
      <c r="V54" s="33">
        <v>36.954470000000001</v>
      </c>
      <c r="W54" s="33">
        <v>32.556910000000002</v>
      </c>
      <c r="X54" s="33">
        <v>29.321359999999999</v>
      </c>
      <c r="Y54" s="33">
        <v>25.48706</v>
      </c>
      <c r="Z54" s="33">
        <v>21.693470000000001</v>
      </c>
      <c r="AA54" s="33">
        <v>18.76708</v>
      </c>
      <c r="AB54" s="33">
        <v>16.87491</v>
      </c>
      <c r="AC54" s="33">
        <v>-0.25021979999999999</v>
      </c>
      <c r="AD54" s="33">
        <v>-0.39622410000000002</v>
      </c>
      <c r="AE54" s="33">
        <v>-0.227793</v>
      </c>
      <c r="AF54" s="33">
        <v>-0.52066270000000003</v>
      </c>
      <c r="AG54" s="33">
        <v>-0.84975920000000005</v>
      </c>
      <c r="AH54" s="33">
        <v>-1.26406</v>
      </c>
      <c r="AI54" s="33">
        <v>-1.426868</v>
      </c>
      <c r="AJ54" s="33">
        <v>-2.1229119999999999</v>
      </c>
      <c r="AK54" s="33">
        <v>-3.5336090000000002</v>
      </c>
      <c r="AL54" s="33">
        <v>-3.2429969999999999</v>
      </c>
      <c r="AM54" s="33">
        <v>-2.3954439999999999</v>
      </c>
      <c r="AN54" s="33">
        <v>-2.2588940000000002</v>
      </c>
      <c r="AO54" s="33">
        <v>-2.3136220000000001</v>
      </c>
      <c r="AP54" s="33">
        <v>-3.7819400000000001</v>
      </c>
      <c r="AQ54" s="33">
        <v>-4.1281939999999997</v>
      </c>
      <c r="AR54" s="33">
        <v>-0.95252840000000005</v>
      </c>
      <c r="AS54" s="33">
        <v>-0.72860349999999996</v>
      </c>
      <c r="AT54" s="33">
        <v>1.197473</v>
      </c>
      <c r="AU54" s="33">
        <v>0.68184489999999998</v>
      </c>
      <c r="AV54" s="33">
        <v>0.3518695</v>
      </c>
      <c r="AW54" s="33">
        <v>0.40590039999999999</v>
      </c>
      <c r="AX54" s="33">
        <v>-0.23597119999999999</v>
      </c>
      <c r="AY54" s="33">
        <v>2.6727500000000001E-2</v>
      </c>
      <c r="AZ54" s="33">
        <v>-0.10716870000000001</v>
      </c>
      <c r="BA54" s="33">
        <v>1.7834300000000001E-2</v>
      </c>
      <c r="BB54" s="33">
        <v>-0.18914420000000001</v>
      </c>
      <c r="BC54" s="33">
        <v>-3.0826699999999999E-2</v>
      </c>
      <c r="BD54" s="33">
        <v>-0.25567610000000002</v>
      </c>
      <c r="BE54" s="33">
        <v>-0.58198329999999998</v>
      </c>
      <c r="BF54" s="33">
        <v>-1.0194319999999999</v>
      </c>
      <c r="BG54" s="33">
        <v>-1.0704389999999999</v>
      </c>
      <c r="BH54" s="33">
        <v>-1.5681750000000001</v>
      </c>
      <c r="BI54" s="33">
        <v>-2.7458659999999999</v>
      </c>
      <c r="BJ54" s="33">
        <v>-2.4029449999999999</v>
      </c>
      <c r="BK54" s="33">
        <v>-1.5621879999999999</v>
      </c>
      <c r="BL54" s="33">
        <v>-1.405103</v>
      </c>
      <c r="BM54" s="33">
        <v>-1.495638</v>
      </c>
      <c r="BN54" s="33">
        <v>-2.920544</v>
      </c>
      <c r="BO54" s="33">
        <v>-3.3070740000000001</v>
      </c>
      <c r="BP54" s="33">
        <v>-0.18046219999999999</v>
      </c>
      <c r="BQ54" s="33">
        <v>9.0518000000000005E-3</v>
      </c>
      <c r="BR54" s="33">
        <v>2.0371410000000001</v>
      </c>
      <c r="BS54" s="33">
        <v>1.709198</v>
      </c>
      <c r="BT54" s="33">
        <v>1.1257600000000001</v>
      </c>
      <c r="BU54" s="33">
        <v>0.93026249999999999</v>
      </c>
      <c r="BV54" s="33">
        <v>0.1397844</v>
      </c>
      <c r="BW54" s="33">
        <v>0.2764007</v>
      </c>
      <c r="BX54" s="33">
        <v>8.9082400000000006E-2</v>
      </c>
      <c r="BY54" s="33">
        <v>0.20348769999999999</v>
      </c>
      <c r="BZ54" s="33">
        <v>-4.5721199999999997E-2</v>
      </c>
      <c r="CA54" s="33">
        <v>0.10559159999999999</v>
      </c>
      <c r="CB54" s="33">
        <v>-7.2147199999999995E-2</v>
      </c>
      <c r="CC54" s="33">
        <v>-0.3965225</v>
      </c>
      <c r="CD54" s="33">
        <v>-0.85000330000000002</v>
      </c>
      <c r="CE54" s="33">
        <v>-0.82357729999999996</v>
      </c>
      <c r="CF54" s="33">
        <v>-1.1839660000000001</v>
      </c>
      <c r="CG54" s="33">
        <v>-2.200278</v>
      </c>
      <c r="CH54" s="33">
        <v>-1.8211280000000001</v>
      </c>
      <c r="CI54" s="33">
        <v>-0.98507639999999996</v>
      </c>
      <c r="CJ54" s="33">
        <v>-0.8137704</v>
      </c>
      <c r="CK54" s="33">
        <v>-0.92910409999999999</v>
      </c>
      <c r="CL54" s="33">
        <v>-2.323944</v>
      </c>
      <c r="CM54" s="33">
        <v>-2.7383690000000001</v>
      </c>
      <c r="CN54" s="33">
        <v>0.35426849999999999</v>
      </c>
      <c r="CO54" s="33">
        <v>0.51994960000000001</v>
      </c>
      <c r="CP54" s="33">
        <v>2.6186929999999999</v>
      </c>
      <c r="CQ54" s="33">
        <v>2.4207399999999999</v>
      </c>
      <c r="CR54" s="33">
        <v>1.6617550000000001</v>
      </c>
      <c r="CS54" s="33">
        <v>1.293434</v>
      </c>
      <c r="CT54" s="33">
        <v>0.40003149999999998</v>
      </c>
      <c r="CU54" s="33">
        <v>0.44932359999999999</v>
      </c>
      <c r="CV54" s="33">
        <v>0.22500529999999999</v>
      </c>
      <c r="CW54" s="33">
        <v>0.38914110000000002</v>
      </c>
      <c r="CX54" s="33">
        <v>9.7701800000000005E-2</v>
      </c>
      <c r="CY54" s="33">
        <v>0.2420099</v>
      </c>
      <c r="CZ54" s="33">
        <v>0.1113817</v>
      </c>
      <c r="DA54" s="33">
        <v>-0.21106169999999999</v>
      </c>
      <c r="DB54" s="33">
        <v>-0.68057449999999997</v>
      </c>
      <c r="DC54" s="33">
        <v>-0.57671539999999999</v>
      </c>
      <c r="DD54" s="33">
        <v>-0.79975689999999999</v>
      </c>
      <c r="DE54" s="33">
        <v>-1.65469</v>
      </c>
      <c r="DF54" s="33">
        <v>-1.2393110000000001</v>
      </c>
      <c r="DG54" s="33">
        <v>-0.40796529999999998</v>
      </c>
      <c r="DH54" s="33">
        <v>-0.22243750000000001</v>
      </c>
      <c r="DI54" s="33">
        <v>-0.36257060000000002</v>
      </c>
      <c r="DJ54" s="33">
        <v>-1.727344</v>
      </c>
      <c r="DK54" s="33">
        <v>-2.169664</v>
      </c>
      <c r="DL54" s="33">
        <v>0.88899919999999999</v>
      </c>
      <c r="DM54" s="33">
        <v>1.0308470000000001</v>
      </c>
      <c r="DN54" s="33">
        <v>3.2002449999999998</v>
      </c>
      <c r="DO54" s="33">
        <v>3.132282</v>
      </c>
      <c r="DP54" s="33">
        <v>2.197749</v>
      </c>
      <c r="DQ54" s="33">
        <v>1.656606</v>
      </c>
      <c r="DR54" s="33">
        <v>0.66027860000000005</v>
      </c>
      <c r="DS54" s="33">
        <v>0.62224650000000004</v>
      </c>
      <c r="DT54" s="33">
        <v>0.36092819999999998</v>
      </c>
      <c r="DU54" s="33">
        <v>0.65719519999999998</v>
      </c>
      <c r="DV54" s="33">
        <v>0.30478169999999999</v>
      </c>
      <c r="DW54" s="33">
        <v>0.43897619999999998</v>
      </c>
      <c r="DX54" s="33">
        <v>0.37636829999999999</v>
      </c>
      <c r="DY54" s="33">
        <v>5.6714199999999999E-2</v>
      </c>
      <c r="DZ54" s="33">
        <v>-0.43594620000000001</v>
      </c>
      <c r="EA54" s="33">
        <v>-0.22028610000000001</v>
      </c>
      <c r="EB54" s="33">
        <v>-0.24501999999999999</v>
      </c>
      <c r="EC54" s="33">
        <v>-0.86694669999999996</v>
      </c>
      <c r="ED54" s="33">
        <v>-0.39925929999999998</v>
      </c>
      <c r="EE54" s="33">
        <v>0.42529149999999999</v>
      </c>
      <c r="EF54" s="33">
        <v>0.63135319999999995</v>
      </c>
      <c r="EG54" s="33">
        <v>0.45541379999999998</v>
      </c>
      <c r="EH54" s="33">
        <v>-0.86594839999999995</v>
      </c>
      <c r="EI54" s="33">
        <v>-1.348544</v>
      </c>
      <c r="EJ54" s="33">
        <v>1.661065</v>
      </c>
      <c r="EK54" s="33">
        <v>1.7685029999999999</v>
      </c>
      <c r="EL54" s="33">
        <v>4.0399130000000003</v>
      </c>
      <c r="EM54" s="33">
        <v>4.1596349999999997</v>
      </c>
      <c r="EN54" s="33">
        <v>2.9716399999999998</v>
      </c>
      <c r="EO54" s="33">
        <v>2.180968</v>
      </c>
      <c r="EP54" s="33">
        <v>1.0360339999999999</v>
      </c>
      <c r="EQ54" s="33">
        <v>0.87191969999999996</v>
      </c>
      <c r="ER54" s="33">
        <v>0.55717930000000004</v>
      </c>
      <c r="ES54" s="33">
        <v>73.64658</v>
      </c>
      <c r="ET54" s="33">
        <v>73.073490000000007</v>
      </c>
      <c r="EU54" s="33">
        <v>72.615390000000005</v>
      </c>
      <c r="EV54" s="33">
        <v>72.455609999999993</v>
      </c>
      <c r="EW54" s="33">
        <v>72.413679999999999</v>
      </c>
      <c r="EX54" s="33">
        <v>72.281800000000004</v>
      </c>
      <c r="EY54" s="33">
        <v>71.387469999999993</v>
      </c>
      <c r="EZ54" s="33">
        <v>71.504720000000006</v>
      </c>
      <c r="FA54" s="33">
        <v>74.278829999999999</v>
      </c>
      <c r="FB54" s="33">
        <v>77.768940000000001</v>
      </c>
      <c r="FC54" s="33">
        <v>81.701269999999994</v>
      </c>
      <c r="FD54" s="33">
        <v>85.233689999999996</v>
      </c>
      <c r="FE54" s="33">
        <v>88.145809999999997</v>
      </c>
      <c r="FF54" s="33">
        <v>87.974689999999995</v>
      </c>
      <c r="FG54" s="33">
        <v>86.872569999999996</v>
      </c>
      <c r="FH54" s="33">
        <v>84.612849999999995</v>
      </c>
      <c r="FI54" s="33">
        <v>85.990399999999994</v>
      </c>
      <c r="FJ54" s="33">
        <v>86.213930000000005</v>
      </c>
      <c r="FK54" s="33">
        <v>84.363249999999994</v>
      </c>
      <c r="FL54" s="33">
        <v>79.766909999999996</v>
      </c>
      <c r="FM54" s="33">
        <v>77.031480000000002</v>
      </c>
      <c r="FN54" s="33">
        <v>75.533730000000006</v>
      </c>
      <c r="FO54" s="33">
        <v>73.847110000000001</v>
      </c>
      <c r="FP54" s="33">
        <v>72.517579999999995</v>
      </c>
      <c r="FQ54" s="33">
        <v>13.608610000000001</v>
      </c>
      <c r="FR54" s="33">
        <v>0.92597030000000002</v>
      </c>
      <c r="FS54">
        <v>0</v>
      </c>
    </row>
    <row r="55" spans="1:175" x14ac:dyDescent="0.2">
      <c r="A55" t="s">
        <v>209</v>
      </c>
      <c r="B55" t="s">
        <v>225</v>
      </c>
      <c r="C55">
        <v>42979</v>
      </c>
      <c r="D55">
        <v>523</v>
      </c>
      <c r="E55" s="33">
        <v>16.12612</v>
      </c>
      <c r="F55" s="33">
        <v>15.793380000000001</v>
      </c>
      <c r="G55" s="33">
        <v>15.59962</v>
      </c>
      <c r="H55" s="33">
        <v>15.632160000000001</v>
      </c>
      <c r="I55" s="33">
        <v>15.911199999999999</v>
      </c>
      <c r="J55" s="33">
        <v>18.40278</v>
      </c>
      <c r="K55" s="33">
        <v>25.659849999999999</v>
      </c>
      <c r="L55" s="33">
        <v>40.395800000000001</v>
      </c>
      <c r="M55" s="33">
        <v>55.384500000000003</v>
      </c>
      <c r="N55" s="33">
        <v>63.481259999999999</v>
      </c>
      <c r="O55" s="33">
        <v>67.178449999999998</v>
      </c>
      <c r="P55" s="33">
        <v>68.880260000000007</v>
      </c>
      <c r="Q55" s="33">
        <v>68.040940000000006</v>
      </c>
      <c r="R55" s="33">
        <v>68.111189999999993</v>
      </c>
      <c r="S55" s="33">
        <v>64.228179999999995</v>
      </c>
      <c r="T55" s="33">
        <v>54.267180000000003</v>
      </c>
      <c r="U55" s="33">
        <v>40.054490000000001</v>
      </c>
      <c r="V55" s="33">
        <v>32.758130000000001</v>
      </c>
      <c r="W55" s="33">
        <v>26.701070000000001</v>
      </c>
      <c r="X55" s="33">
        <v>26.353480000000001</v>
      </c>
      <c r="Y55" s="33">
        <v>24.54665</v>
      </c>
      <c r="Z55" s="33">
        <v>22.29843</v>
      </c>
      <c r="AA55" s="33">
        <v>20.23152</v>
      </c>
      <c r="AB55" s="33">
        <v>17.967449999999999</v>
      </c>
      <c r="AC55" s="33">
        <v>-0.13767769999999999</v>
      </c>
      <c r="AD55" s="33">
        <v>-0.13392299999999999</v>
      </c>
      <c r="AE55" s="33">
        <v>-4.8740699999999998E-2</v>
      </c>
      <c r="AF55" s="33">
        <v>-0.21840229999999999</v>
      </c>
      <c r="AG55" s="33">
        <v>-0.39306609999999997</v>
      </c>
      <c r="AH55" s="33">
        <v>-1.0879160000000001</v>
      </c>
      <c r="AI55" s="33">
        <v>-1.807253</v>
      </c>
      <c r="AJ55" s="33">
        <v>-1.83901</v>
      </c>
      <c r="AK55" s="33">
        <v>-2.455581</v>
      </c>
      <c r="AL55" s="33">
        <v>-2.024616</v>
      </c>
      <c r="AM55" s="33">
        <v>-2.6102460000000001</v>
      </c>
      <c r="AN55" s="33">
        <v>-2.6035080000000002</v>
      </c>
      <c r="AO55" s="33">
        <v>-3.2538369999999999</v>
      </c>
      <c r="AP55" s="33">
        <v>-3.4283769999999998</v>
      </c>
      <c r="AQ55" s="33">
        <v>-3.1791510000000001</v>
      </c>
      <c r="AR55" s="33">
        <v>-1.2145820000000001</v>
      </c>
      <c r="AS55" s="33">
        <v>-0.49595349999999999</v>
      </c>
      <c r="AT55" s="33">
        <v>0.95156059999999998</v>
      </c>
      <c r="AU55" s="33">
        <v>0.77059120000000003</v>
      </c>
      <c r="AV55" s="33">
        <v>1.324557</v>
      </c>
      <c r="AW55" s="33">
        <v>1.0459970000000001</v>
      </c>
      <c r="AX55" s="33">
        <v>0.7623318</v>
      </c>
      <c r="AY55" s="33">
        <v>1.3516189999999999</v>
      </c>
      <c r="AZ55" s="33">
        <v>0.91554749999999996</v>
      </c>
      <c r="BA55" s="33">
        <v>0.1306842</v>
      </c>
      <c r="BB55" s="33">
        <v>8.17306E-2</v>
      </c>
      <c r="BC55" s="33">
        <v>0.16565740000000001</v>
      </c>
      <c r="BD55" s="33">
        <v>3.9109199999999997E-2</v>
      </c>
      <c r="BE55" s="33">
        <v>-0.1782918</v>
      </c>
      <c r="BF55" s="33">
        <v>-0.79124300000000003</v>
      </c>
      <c r="BG55" s="33">
        <v>-1.4842379999999999</v>
      </c>
      <c r="BH55" s="33">
        <v>-1.27176</v>
      </c>
      <c r="BI55" s="33">
        <v>-1.608473</v>
      </c>
      <c r="BJ55" s="33">
        <v>-1.0286459999999999</v>
      </c>
      <c r="BK55" s="33">
        <v>-1.57152</v>
      </c>
      <c r="BL55" s="33">
        <v>-1.5675209999999999</v>
      </c>
      <c r="BM55" s="33">
        <v>-2.260745</v>
      </c>
      <c r="BN55" s="33">
        <v>-2.4231859999999998</v>
      </c>
      <c r="BO55" s="33">
        <v>-2.1754769999999999</v>
      </c>
      <c r="BP55" s="33">
        <v>-0.41930149999999999</v>
      </c>
      <c r="BQ55" s="33">
        <v>9.0830900000000006E-2</v>
      </c>
      <c r="BR55" s="33">
        <v>1.503549</v>
      </c>
      <c r="BS55" s="33">
        <v>1.2803720000000001</v>
      </c>
      <c r="BT55" s="33">
        <v>1.833132</v>
      </c>
      <c r="BU55" s="33">
        <v>1.521828</v>
      </c>
      <c r="BV55" s="33">
        <v>1.194283</v>
      </c>
      <c r="BW55" s="33">
        <v>1.771191</v>
      </c>
      <c r="BX55" s="33">
        <v>1.1962600000000001</v>
      </c>
      <c r="BY55" s="33">
        <v>0.31655090000000002</v>
      </c>
      <c r="BZ55" s="33">
        <v>0.23109170000000001</v>
      </c>
      <c r="CA55" s="33">
        <v>0.31414880000000001</v>
      </c>
      <c r="CB55" s="33">
        <v>0.21746090000000001</v>
      </c>
      <c r="CC55" s="33">
        <v>-2.9539800000000001E-2</v>
      </c>
      <c r="CD55" s="33">
        <v>-0.58576839999999997</v>
      </c>
      <c r="CE55" s="33">
        <v>-1.2605189999999999</v>
      </c>
      <c r="CF55" s="33">
        <v>-0.87888480000000002</v>
      </c>
      <c r="CG55" s="33">
        <v>-1.021768</v>
      </c>
      <c r="CH55" s="33">
        <v>-0.33884019999999998</v>
      </c>
      <c r="CI55" s="33">
        <v>-0.852101</v>
      </c>
      <c r="CJ55" s="33">
        <v>-0.85000019999999998</v>
      </c>
      <c r="CK55" s="33">
        <v>-1.572932</v>
      </c>
      <c r="CL55" s="33">
        <v>-1.726993</v>
      </c>
      <c r="CM55" s="33">
        <v>-1.480335</v>
      </c>
      <c r="CN55" s="33">
        <v>0.13150729999999999</v>
      </c>
      <c r="CO55" s="33">
        <v>0.49723590000000001</v>
      </c>
      <c r="CP55" s="33">
        <v>1.8858539999999999</v>
      </c>
      <c r="CQ55" s="33">
        <v>1.6334439999999999</v>
      </c>
      <c r="CR55" s="33">
        <v>2.1853690000000001</v>
      </c>
      <c r="CS55" s="33">
        <v>1.8513869999999999</v>
      </c>
      <c r="CT55" s="33">
        <v>1.4934510000000001</v>
      </c>
      <c r="CU55" s="33">
        <v>2.061785</v>
      </c>
      <c r="CV55" s="33">
        <v>1.3906810000000001</v>
      </c>
      <c r="CW55" s="33">
        <v>0.50241760000000002</v>
      </c>
      <c r="CX55" s="33">
        <v>0.38045279999999998</v>
      </c>
      <c r="CY55" s="33">
        <v>0.4626403</v>
      </c>
      <c r="CZ55" s="33">
        <v>0.39581260000000001</v>
      </c>
      <c r="DA55" s="33">
        <v>0.1192122</v>
      </c>
      <c r="DB55" s="33">
        <v>-0.38029390000000002</v>
      </c>
      <c r="DC55" s="33">
        <v>-1.0367999999999999</v>
      </c>
      <c r="DD55" s="33">
        <v>-0.48600949999999998</v>
      </c>
      <c r="DE55" s="33">
        <v>-0.43506339999999999</v>
      </c>
      <c r="DF55" s="33">
        <v>0.35096569999999999</v>
      </c>
      <c r="DG55" s="33">
        <v>-0.1326822</v>
      </c>
      <c r="DH55" s="33">
        <v>-0.13247929999999999</v>
      </c>
      <c r="DI55" s="33">
        <v>-0.8851194</v>
      </c>
      <c r="DJ55" s="33">
        <v>-1.0307999999999999</v>
      </c>
      <c r="DK55" s="33">
        <v>-0.78519329999999998</v>
      </c>
      <c r="DL55" s="33">
        <v>0.68231609999999998</v>
      </c>
      <c r="DM55" s="33">
        <v>0.90364089999999997</v>
      </c>
      <c r="DN55" s="33">
        <v>2.2681589999999998</v>
      </c>
      <c r="DO55" s="33">
        <v>1.9865159999999999</v>
      </c>
      <c r="DP55" s="33">
        <v>2.5376059999999998</v>
      </c>
      <c r="DQ55" s="33">
        <v>2.1809460000000001</v>
      </c>
      <c r="DR55" s="33">
        <v>1.792619</v>
      </c>
      <c r="DS55" s="33">
        <v>2.352379</v>
      </c>
      <c r="DT55" s="33">
        <v>1.585102</v>
      </c>
      <c r="DU55" s="33">
        <v>0.77077960000000001</v>
      </c>
      <c r="DV55" s="33">
        <v>0.59610640000000004</v>
      </c>
      <c r="DW55" s="33">
        <v>0.67703829999999998</v>
      </c>
      <c r="DX55" s="33">
        <v>0.65332409999999996</v>
      </c>
      <c r="DY55" s="33">
        <v>0.33398650000000002</v>
      </c>
      <c r="DZ55" s="33">
        <v>-8.3621299999999996E-2</v>
      </c>
      <c r="EA55" s="33">
        <v>-0.7137848</v>
      </c>
      <c r="EB55" s="33">
        <v>8.1240000000000007E-2</v>
      </c>
      <c r="EC55" s="33">
        <v>0.41204479999999999</v>
      </c>
      <c r="ED55" s="33">
        <v>1.3469359999999999</v>
      </c>
      <c r="EE55" s="33">
        <v>0.90604419999999997</v>
      </c>
      <c r="EF55" s="33">
        <v>0.90350710000000001</v>
      </c>
      <c r="EG55" s="33">
        <v>0.10797279999999999</v>
      </c>
      <c r="EH55" s="33">
        <v>-2.56089E-2</v>
      </c>
      <c r="EI55" s="33">
        <v>0.2184808</v>
      </c>
      <c r="EJ55" s="33">
        <v>1.477597</v>
      </c>
      <c r="EK55" s="33">
        <v>1.4904250000000001</v>
      </c>
      <c r="EL55" s="33">
        <v>2.820147</v>
      </c>
      <c r="EM55" s="33">
        <v>2.4962970000000002</v>
      </c>
      <c r="EN55" s="33">
        <v>3.0461809999999998</v>
      </c>
      <c r="EO55" s="33">
        <v>2.6567769999999999</v>
      </c>
      <c r="EP55" s="33">
        <v>2.2245699999999999</v>
      </c>
      <c r="EQ55" s="33">
        <v>2.7719510000000001</v>
      </c>
      <c r="ER55" s="33">
        <v>1.8658140000000001</v>
      </c>
      <c r="ES55" s="33">
        <v>73.545140000000004</v>
      </c>
      <c r="ET55" s="33">
        <v>74.557829999999996</v>
      </c>
      <c r="EU55" s="33">
        <v>73.020349999999993</v>
      </c>
      <c r="EV55" s="33">
        <v>72.78837</v>
      </c>
      <c r="EW55" s="33">
        <v>72.357299999999995</v>
      </c>
      <c r="EX55" s="33">
        <v>72.431219999999996</v>
      </c>
      <c r="EY55" s="33">
        <v>72.222239999999999</v>
      </c>
      <c r="EZ55" s="33">
        <v>72.372870000000006</v>
      </c>
      <c r="FA55" s="33">
        <v>77.766720000000007</v>
      </c>
      <c r="FB55" s="33">
        <v>84.726659999999995</v>
      </c>
      <c r="FC55" s="33">
        <v>90.675730000000001</v>
      </c>
      <c r="FD55" s="33">
        <v>94.329279999999997</v>
      </c>
      <c r="FE55" s="33">
        <v>94.769779999999997</v>
      </c>
      <c r="FF55" s="33">
        <v>94.559939999999997</v>
      </c>
      <c r="FG55" s="33">
        <v>94.339709999999997</v>
      </c>
      <c r="FH55" s="33">
        <v>93.929150000000007</v>
      </c>
      <c r="FI55" s="33">
        <v>93.155240000000006</v>
      </c>
      <c r="FJ55" s="33">
        <v>91.226169999999996</v>
      </c>
      <c r="FK55" s="33">
        <v>88.419880000000006</v>
      </c>
      <c r="FL55" s="33">
        <v>85.987780000000001</v>
      </c>
      <c r="FM55" s="33">
        <v>82.547110000000004</v>
      </c>
      <c r="FN55" s="33">
        <v>81.559179999999998</v>
      </c>
      <c r="FO55" s="33">
        <v>80.468389999999999</v>
      </c>
      <c r="FP55" s="33">
        <v>79.558070000000001</v>
      </c>
      <c r="FQ55" s="33">
        <v>13.53186</v>
      </c>
      <c r="FR55" s="33">
        <v>1.0166029999999999</v>
      </c>
      <c r="FS55">
        <v>0</v>
      </c>
    </row>
    <row r="56" spans="1:175" x14ac:dyDescent="0.2">
      <c r="A56" t="s">
        <v>209</v>
      </c>
      <c r="B56" t="s">
        <v>225</v>
      </c>
      <c r="C56">
        <v>42980</v>
      </c>
      <c r="D56">
        <v>523</v>
      </c>
      <c r="E56" s="33">
        <v>16.38505</v>
      </c>
      <c r="F56" s="33">
        <v>15.911289999999999</v>
      </c>
      <c r="G56" s="33">
        <v>15.791399999999999</v>
      </c>
      <c r="H56" s="33">
        <v>15.50733</v>
      </c>
      <c r="I56" s="33">
        <v>15.476889999999999</v>
      </c>
      <c r="J56" s="33">
        <v>15.6973</v>
      </c>
      <c r="K56" s="33">
        <v>15.4336</v>
      </c>
      <c r="L56" s="33">
        <v>14.920680000000001</v>
      </c>
      <c r="M56" s="33">
        <v>14.93483</v>
      </c>
      <c r="N56" s="33">
        <v>14.76132</v>
      </c>
      <c r="O56" s="33">
        <v>14.83165</v>
      </c>
      <c r="P56" s="33">
        <v>15.17976</v>
      </c>
      <c r="Q56" s="33">
        <v>15.081239999999999</v>
      </c>
      <c r="R56" s="33">
        <v>15.29871</v>
      </c>
      <c r="S56" s="33">
        <v>15.74516</v>
      </c>
      <c r="T56" s="33">
        <v>16.681660000000001</v>
      </c>
      <c r="U56" s="33">
        <v>18.450759999999999</v>
      </c>
      <c r="V56" s="33">
        <v>19.85482</v>
      </c>
      <c r="W56" s="33">
        <v>20.544560000000001</v>
      </c>
      <c r="X56" s="33">
        <v>20.930589999999999</v>
      </c>
      <c r="Y56" s="33">
        <v>20.090260000000001</v>
      </c>
      <c r="Z56" s="33">
        <v>19.450710000000001</v>
      </c>
      <c r="AA56" s="33">
        <v>18.72935</v>
      </c>
      <c r="AB56" s="33">
        <v>18.006170000000001</v>
      </c>
      <c r="AC56" s="33">
        <v>0.23186200000000001</v>
      </c>
      <c r="AD56" s="33">
        <v>8.3878999999999995E-2</v>
      </c>
      <c r="AE56" s="33">
        <v>5.4078800000000003E-2</v>
      </c>
      <c r="AF56" s="33">
        <v>2.2679499999999998E-2</v>
      </c>
      <c r="AG56" s="33">
        <v>-2.4920600000000001E-2</v>
      </c>
      <c r="AH56" s="33">
        <v>-5.0168299999999999E-2</v>
      </c>
      <c r="AI56" s="33">
        <v>-0.3441282</v>
      </c>
      <c r="AJ56" s="33">
        <v>-0.17731839999999999</v>
      </c>
      <c r="AK56" s="33">
        <v>-0.2403969</v>
      </c>
      <c r="AL56" s="33">
        <v>0.3584215</v>
      </c>
      <c r="AM56" s="33">
        <v>7.1945099999999998E-2</v>
      </c>
      <c r="AN56" s="33">
        <v>0.35462589999999999</v>
      </c>
      <c r="AO56" s="33">
        <v>7.6271000000000004E-3</v>
      </c>
      <c r="AP56" s="33">
        <v>-0.33012940000000002</v>
      </c>
      <c r="AQ56" s="33">
        <v>-0.83047959999999998</v>
      </c>
      <c r="AR56" s="33">
        <v>-0.97449379999999997</v>
      </c>
      <c r="AS56" s="33">
        <v>-0.49117100000000002</v>
      </c>
      <c r="AT56" s="33">
        <v>-0.43626549999999997</v>
      </c>
      <c r="AU56" s="33">
        <v>0.1334109</v>
      </c>
      <c r="AV56" s="33">
        <v>0.46988039999999998</v>
      </c>
      <c r="AW56" s="33">
        <v>0.18196329999999999</v>
      </c>
      <c r="AX56" s="33">
        <v>3.4392100000000002E-2</v>
      </c>
      <c r="AY56" s="33">
        <v>-6.0585999999999999E-3</v>
      </c>
      <c r="AZ56" s="33">
        <v>-0.17054</v>
      </c>
      <c r="BA56" s="33">
        <v>0.44170150000000002</v>
      </c>
      <c r="BB56" s="33">
        <v>0.26908209999999999</v>
      </c>
      <c r="BC56" s="33">
        <v>0.27303179999999999</v>
      </c>
      <c r="BD56" s="33">
        <v>0.2144973</v>
      </c>
      <c r="BE56" s="33">
        <v>0.1710728</v>
      </c>
      <c r="BF56" s="33">
        <v>0.1429243</v>
      </c>
      <c r="BG56" s="33">
        <v>-0.1102202</v>
      </c>
      <c r="BH56" s="33">
        <v>0.1213721</v>
      </c>
      <c r="BI56" s="33">
        <v>0.171818</v>
      </c>
      <c r="BJ56" s="33">
        <v>0.82509929999999998</v>
      </c>
      <c r="BK56" s="33">
        <v>0.6265136</v>
      </c>
      <c r="BL56" s="33">
        <v>0.8953489</v>
      </c>
      <c r="BM56" s="33">
        <v>0.56543100000000002</v>
      </c>
      <c r="BN56" s="33">
        <v>0.2309011</v>
      </c>
      <c r="BO56" s="33">
        <v>-0.25834689999999999</v>
      </c>
      <c r="BP56" s="33">
        <v>-0.41543570000000002</v>
      </c>
      <c r="BQ56" s="33">
        <v>1.8775300000000002E-2</v>
      </c>
      <c r="BR56" s="33">
        <v>2.30028E-2</v>
      </c>
      <c r="BS56" s="33">
        <v>0.54871139999999996</v>
      </c>
      <c r="BT56" s="33">
        <v>0.84924270000000002</v>
      </c>
      <c r="BU56" s="33">
        <v>0.54463340000000005</v>
      </c>
      <c r="BV56" s="33">
        <v>0.37676700000000002</v>
      </c>
      <c r="BW56" s="33">
        <v>0.30572709999999997</v>
      </c>
      <c r="BX56" s="33">
        <v>0.13934920000000001</v>
      </c>
      <c r="BY56" s="33">
        <v>0.5870358</v>
      </c>
      <c r="BZ56" s="33">
        <v>0.39735320000000002</v>
      </c>
      <c r="CA56" s="33">
        <v>0.4246779</v>
      </c>
      <c r="CB56" s="33">
        <v>0.34734959999999998</v>
      </c>
      <c r="CC56" s="33">
        <v>0.30681720000000001</v>
      </c>
      <c r="CD56" s="33">
        <v>0.27665960000000001</v>
      </c>
      <c r="CE56" s="33">
        <v>5.1783799999999998E-2</v>
      </c>
      <c r="CF56" s="33">
        <v>0.32824419999999999</v>
      </c>
      <c r="CG56" s="33">
        <v>0.45731680000000002</v>
      </c>
      <c r="CH56" s="33">
        <v>1.1483190000000001</v>
      </c>
      <c r="CI56" s="33">
        <v>1.0106059999999999</v>
      </c>
      <c r="CJ56" s="33">
        <v>1.269852</v>
      </c>
      <c r="CK56" s="33">
        <v>0.95176430000000001</v>
      </c>
      <c r="CL56" s="33">
        <v>0.61946909999999999</v>
      </c>
      <c r="CM56" s="33">
        <v>0.13791039999999999</v>
      </c>
      <c r="CN56" s="33">
        <v>-2.82338E-2</v>
      </c>
      <c r="CO56" s="33">
        <v>0.37196249999999997</v>
      </c>
      <c r="CP56" s="33">
        <v>0.34109060000000002</v>
      </c>
      <c r="CQ56" s="33">
        <v>0.83634730000000002</v>
      </c>
      <c r="CR56" s="33">
        <v>1.111988</v>
      </c>
      <c r="CS56" s="33">
        <v>0.79581769999999996</v>
      </c>
      <c r="CT56" s="33">
        <v>0.61389490000000002</v>
      </c>
      <c r="CU56" s="33">
        <v>0.52166889999999999</v>
      </c>
      <c r="CV56" s="33">
        <v>0.3539775</v>
      </c>
      <c r="CW56" s="33">
        <v>0.73236999999999997</v>
      </c>
      <c r="CX56" s="33">
        <v>0.52562430000000004</v>
      </c>
      <c r="CY56" s="33">
        <v>0.57632399999999995</v>
      </c>
      <c r="CZ56" s="33">
        <v>0.48020200000000002</v>
      </c>
      <c r="DA56" s="33">
        <v>0.4425616</v>
      </c>
      <c r="DB56" s="33">
        <v>0.41039500000000001</v>
      </c>
      <c r="DC56" s="33">
        <v>0.2137878</v>
      </c>
      <c r="DD56" s="33">
        <v>0.53511629999999999</v>
      </c>
      <c r="DE56" s="33">
        <v>0.74281560000000002</v>
      </c>
      <c r="DF56" s="33">
        <v>1.4715389999999999</v>
      </c>
      <c r="DG56" s="33">
        <v>1.3946989999999999</v>
      </c>
      <c r="DH56" s="33">
        <v>1.644355</v>
      </c>
      <c r="DI56" s="33">
        <v>1.338098</v>
      </c>
      <c r="DJ56" s="33">
        <v>1.0080370000000001</v>
      </c>
      <c r="DK56" s="33">
        <v>0.53416770000000002</v>
      </c>
      <c r="DL56" s="33">
        <v>0.35896810000000001</v>
      </c>
      <c r="DM56" s="33">
        <v>0.72514970000000001</v>
      </c>
      <c r="DN56" s="33">
        <v>0.65917840000000005</v>
      </c>
      <c r="DO56" s="33">
        <v>1.123983</v>
      </c>
      <c r="DP56" s="33">
        <v>1.374733</v>
      </c>
      <c r="DQ56" s="33">
        <v>1.047002</v>
      </c>
      <c r="DR56" s="33">
        <v>0.85102270000000002</v>
      </c>
      <c r="DS56" s="33">
        <v>0.73761080000000001</v>
      </c>
      <c r="DT56" s="33">
        <v>0.56860580000000005</v>
      </c>
      <c r="DU56" s="33">
        <v>0.94220959999999998</v>
      </c>
      <c r="DV56" s="33">
        <v>0.7108274</v>
      </c>
      <c r="DW56" s="33">
        <v>0.79527700000000001</v>
      </c>
      <c r="DX56" s="33">
        <v>0.6720197</v>
      </c>
      <c r="DY56" s="33">
        <v>0.63855499999999998</v>
      </c>
      <c r="DZ56" s="33">
        <v>0.60348760000000001</v>
      </c>
      <c r="EA56" s="33">
        <v>0.44769579999999998</v>
      </c>
      <c r="EB56" s="33">
        <v>0.83380679999999996</v>
      </c>
      <c r="EC56" s="33">
        <v>1.15503</v>
      </c>
      <c r="ED56" s="33">
        <v>1.9382170000000001</v>
      </c>
      <c r="EE56" s="33">
        <v>1.9492670000000001</v>
      </c>
      <c r="EF56" s="33">
        <v>2.1850779999999999</v>
      </c>
      <c r="EG56" s="33">
        <v>1.895902</v>
      </c>
      <c r="EH56" s="33">
        <v>1.5690679999999999</v>
      </c>
      <c r="EI56" s="33">
        <v>1.1063000000000001</v>
      </c>
      <c r="EJ56" s="33">
        <v>0.91802620000000001</v>
      </c>
      <c r="EK56" s="33">
        <v>1.235096</v>
      </c>
      <c r="EL56" s="33">
        <v>1.118447</v>
      </c>
      <c r="EM56" s="33">
        <v>1.5392840000000001</v>
      </c>
      <c r="EN56" s="33">
        <v>1.7540960000000001</v>
      </c>
      <c r="EO56" s="33">
        <v>1.409672</v>
      </c>
      <c r="EP56" s="33">
        <v>1.193398</v>
      </c>
      <c r="EQ56" s="33">
        <v>1.049396</v>
      </c>
      <c r="ER56" s="33">
        <v>0.87849500000000003</v>
      </c>
      <c r="ES56" s="33">
        <v>78.229669999999999</v>
      </c>
      <c r="ET56" s="33">
        <v>77.078109999999995</v>
      </c>
      <c r="EU56" s="33">
        <v>76.612909999999999</v>
      </c>
      <c r="EV56" s="33">
        <v>75.867660000000001</v>
      </c>
      <c r="EW56" s="33">
        <v>75.248490000000004</v>
      </c>
      <c r="EX56" s="33">
        <v>74.358509999999995</v>
      </c>
      <c r="EY56" s="33">
        <v>73.308580000000006</v>
      </c>
      <c r="EZ56" s="33">
        <v>73.531229999999994</v>
      </c>
      <c r="FA56" s="33">
        <v>75.667240000000007</v>
      </c>
      <c r="FB56" s="33">
        <v>80.283199999999994</v>
      </c>
      <c r="FC56" s="33">
        <v>85.926259999999999</v>
      </c>
      <c r="FD56" s="33">
        <v>90.176919999999996</v>
      </c>
      <c r="FE56" s="33">
        <v>94.567809999999994</v>
      </c>
      <c r="FF56" s="33">
        <v>96.819919999999996</v>
      </c>
      <c r="FG56" s="33">
        <v>95.755579999999995</v>
      </c>
      <c r="FH56" s="33">
        <v>94.270820000000001</v>
      </c>
      <c r="FI56" s="33">
        <v>93.300299999999993</v>
      </c>
      <c r="FJ56" s="33">
        <v>93.460579999999993</v>
      </c>
      <c r="FK56" s="33">
        <v>91.601889999999997</v>
      </c>
      <c r="FL56" s="33">
        <v>89.090980000000002</v>
      </c>
      <c r="FM56" s="33">
        <v>86.435289999999995</v>
      </c>
      <c r="FN56" s="33">
        <v>86.628230000000002</v>
      </c>
      <c r="FO56" s="33">
        <v>87.764110000000002</v>
      </c>
      <c r="FP56" s="33">
        <v>88.164090000000002</v>
      </c>
      <c r="FQ56" s="33">
        <v>9.2469640000000002</v>
      </c>
      <c r="FR56" s="33">
        <v>0.6557345</v>
      </c>
      <c r="FS56">
        <v>0</v>
      </c>
    </row>
    <row r="57" spans="1:175" x14ac:dyDescent="0.2">
      <c r="A57" t="s">
        <v>209</v>
      </c>
      <c r="B57" t="s">
        <v>225</v>
      </c>
      <c r="C57" t="s">
        <v>235</v>
      </c>
      <c r="D57">
        <v>523</v>
      </c>
      <c r="E57" s="33">
        <v>16.042470000000002</v>
      </c>
      <c r="F57" s="33">
        <v>15.6769</v>
      </c>
      <c r="G57" s="33">
        <v>15.51956</v>
      </c>
      <c r="H57" s="33">
        <v>15.54378</v>
      </c>
      <c r="I57" s="33">
        <v>15.892569999999999</v>
      </c>
      <c r="J57" s="33">
        <v>18.406790000000001</v>
      </c>
      <c r="K57" s="33">
        <v>26.250710000000002</v>
      </c>
      <c r="L57" s="33">
        <v>40.570129999999999</v>
      </c>
      <c r="M57" s="33">
        <v>53.947870000000002</v>
      </c>
      <c r="N57" s="33">
        <v>60.58605</v>
      </c>
      <c r="O57" s="33">
        <v>64.240889999999993</v>
      </c>
      <c r="P57" s="33">
        <v>66.611069999999998</v>
      </c>
      <c r="Q57" s="33">
        <v>66.561310000000006</v>
      </c>
      <c r="R57" s="33">
        <v>66.580839999999995</v>
      </c>
      <c r="S57" s="33">
        <v>62.601019999999998</v>
      </c>
      <c r="T57" s="33">
        <v>53.628779999999999</v>
      </c>
      <c r="U57" s="33">
        <v>41.007930000000002</v>
      </c>
      <c r="V57" s="33">
        <v>34.856299999999997</v>
      </c>
      <c r="W57" s="33">
        <v>29.628990000000002</v>
      </c>
      <c r="X57" s="33">
        <v>27.837420000000002</v>
      </c>
      <c r="Y57" s="33">
        <v>25.016860000000001</v>
      </c>
      <c r="Z57" s="33">
        <v>21.995950000000001</v>
      </c>
      <c r="AA57" s="33">
        <v>19.499300000000002</v>
      </c>
      <c r="AB57" s="33">
        <v>17.42118</v>
      </c>
      <c r="AC57" s="33">
        <v>-0.17654700000000001</v>
      </c>
      <c r="AD57" s="33">
        <v>-0.24321100000000001</v>
      </c>
      <c r="AE57" s="33">
        <v>-0.1204109</v>
      </c>
      <c r="AF57" s="33">
        <v>-0.35573860000000002</v>
      </c>
      <c r="AG57" s="33">
        <v>-0.59817050000000005</v>
      </c>
      <c r="AH57" s="33">
        <v>-1.1469240000000001</v>
      </c>
      <c r="AI57" s="33">
        <v>-1.5757969999999999</v>
      </c>
      <c r="AJ57" s="33">
        <v>-1.9504280000000001</v>
      </c>
      <c r="AK57" s="33">
        <v>-2.9521860000000002</v>
      </c>
      <c r="AL57" s="33">
        <v>-2.5764999999999998</v>
      </c>
      <c r="AM57" s="33">
        <v>-2.4503590000000002</v>
      </c>
      <c r="AN57" s="33">
        <v>-2.3786529999999999</v>
      </c>
      <c r="AO57" s="33">
        <v>-2.7320980000000001</v>
      </c>
      <c r="AP57" s="33">
        <v>-3.5295049999999999</v>
      </c>
      <c r="AQ57" s="33">
        <v>-3.5119030000000002</v>
      </c>
      <c r="AR57" s="33">
        <v>-0.89888999999999997</v>
      </c>
      <c r="AS57" s="33">
        <v>-0.36967949999999999</v>
      </c>
      <c r="AT57" s="33">
        <v>1.2933749999999999</v>
      </c>
      <c r="AU57" s="33">
        <v>0.98437229999999998</v>
      </c>
      <c r="AV57" s="33">
        <v>1.0887830000000001</v>
      </c>
      <c r="AW57" s="33">
        <v>0.92404790000000003</v>
      </c>
      <c r="AX57" s="33">
        <v>0.39144469999999998</v>
      </c>
      <c r="AY57" s="33">
        <v>0.74839619999999996</v>
      </c>
      <c r="AZ57" s="33">
        <v>0.44481949999999998</v>
      </c>
      <c r="BA57" s="33">
        <v>8.1379900000000005E-2</v>
      </c>
      <c r="BB57" s="33">
        <v>-4.4760800000000003E-2</v>
      </c>
      <c r="BC57" s="33">
        <v>7.4721899999999994E-2</v>
      </c>
      <c r="BD57" s="33">
        <v>-0.1026391</v>
      </c>
      <c r="BE57" s="33">
        <v>-0.37062699999999998</v>
      </c>
      <c r="BF57" s="33">
        <v>-0.89344480000000004</v>
      </c>
      <c r="BG57" s="33">
        <v>-1.260454</v>
      </c>
      <c r="BH57" s="33">
        <v>-1.4074739999999999</v>
      </c>
      <c r="BI57" s="33">
        <v>-2.1598160000000002</v>
      </c>
      <c r="BJ57" s="33">
        <v>-1.6923459999999999</v>
      </c>
      <c r="BK57" s="33">
        <v>-1.545377</v>
      </c>
      <c r="BL57" s="33">
        <v>-1.4648099999999999</v>
      </c>
      <c r="BM57" s="33">
        <v>-1.857064</v>
      </c>
      <c r="BN57" s="33">
        <v>-2.640908</v>
      </c>
      <c r="BO57" s="33">
        <v>-2.6832639999999999</v>
      </c>
      <c r="BP57" s="33">
        <v>-0.2243184</v>
      </c>
      <c r="BQ57" s="33">
        <v>0.1492108</v>
      </c>
      <c r="BR57" s="33">
        <v>1.8599000000000001</v>
      </c>
      <c r="BS57" s="33">
        <v>1.60042</v>
      </c>
      <c r="BT57" s="33">
        <v>1.581977</v>
      </c>
      <c r="BU57" s="33">
        <v>1.3071060000000001</v>
      </c>
      <c r="BV57" s="33">
        <v>0.7195184</v>
      </c>
      <c r="BW57" s="33">
        <v>1.0480290000000001</v>
      </c>
      <c r="BX57" s="33">
        <v>0.65929680000000002</v>
      </c>
      <c r="BY57" s="33">
        <v>0.26001930000000001</v>
      </c>
      <c r="BZ57" s="33">
        <v>9.2685199999999995E-2</v>
      </c>
      <c r="CA57" s="33">
        <v>0.20987020000000001</v>
      </c>
      <c r="CB57" s="33">
        <v>7.2656899999999996E-2</v>
      </c>
      <c r="CC57" s="33">
        <v>-0.2130311</v>
      </c>
      <c r="CD57" s="33">
        <v>-0.71788589999999997</v>
      </c>
      <c r="CE57" s="33">
        <v>-1.0420480000000001</v>
      </c>
      <c r="CF57" s="33">
        <v>-1.031425</v>
      </c>
      <c r="CG57" s="33">
        <v>-1.6110230000000001</v>
      </c>
      <c r="CH57" s="33">
        <v>-1.0799840000000001</v>
      </c>
      <c r="CI57" s="33">
        <v>-0.91858879999999998</v>
      </c>
      <c r="CJ57" s="33">
        <v>-0.83188530000000005</v>
      </c>
      <c r="CK57" s="33">
        <v>-1.251018</v>
      </c>
      <c r="CL57" s="33">
        <v>-2.0254690000000002</v>
      </c>
      <c r="CM57" s="33">
        <v>-2.1093519999999999</v>
      </c>
      <c r="CN57" s="33">
        <v>0.24288789999999999</v>
      </c>
      <c r="CO57" s="33">
        <v>0.50859270000000001</v>
      </c>
      <c r="CP57" s="33">
        <v>2.2522739999999999</v>
      </c>
      <c r="CQ57" s="33">
        <v>2.0270920000000001</v>
      </c>
      <c r="CR57" s="33">
        <v>1.923562</v>
      </c>
      <c r="CS57" s="33">
        <v>1.572411</v>
      </c>
      <c r="CT57" s="33">
        <v>0.94674119999999995</v>
      </c>
      <c r="CU57" s="33">
        <v>1.2555540000000001</v>
      </c>
      <c r="CV57" s="33">
        <v>0.80784310000000004</v>
      </c>
      <c r="CW57" s="33">
        <v>0.43865870000000001</v>
      </c>
      <c r="CX57" s="33">
        <v>0.23013130000000001</v>
      </c>
      <c r="CY57" s="33">
        <v>0.34501860000000001</v>
      </c>
      <c r="CZ57" s="33">
        <v>0.2479528</v>
      </c>
      <c r="DA57" s="33">
        <v>-5.5435199999999997E-2</v>
      </c>
      <c r="DB57" s="33">
        <v>-0.54232689999999995</v>
      </c>
      <c r="DC57" s="33">
        <v>-0.8236424</v>
      </c>
      <c r="DD57" s="33">
        <v>-0.65537730000000005</v>
      </c>
      <c r="DE57" s="33">
        <v>-1.06223</v>
      </c>
      <c r="DF57" s="33">
        <v>-0.46762189999999998</v>
      </c>
      <c r="DG57" s="33">
        <v>-0.29180060000000002</v>
      </c>
      <c r="DH57" s="33">
        <v>-0.19896040000000001</v>
      </c>
      <c r="DI57" s="33">
        <v>-0.64497230000000005</v>
      </c>
      <c r="DJ57" s="33">
        <v>-1.410029</v>
      </c>
      <c r="DK57" s="33">
        <v>-1.5354399999999999</v>
      </c>
      <c r="DL57" s="33">
        <v>0.71009420000000001</v>
      </c>
      <c r="DM57" s="33">
        <v>0.86797460000000004</v>
      </c>
      <c r="DN57" s="33">
        <v>2.644647</v>
      </c>
      <c r="DO57" s="33">
        <v>2.4537640000000001</v>
      </c>
      <c r="DP57" s="33">
        <v>2.2651469999999998</v>
      </c>
      <c r="DQ57" s="33">
        <v>1.837715</v>
      </c>
      <c r="DR57" s="33">
        <v>1.173964</v>
      </c>
      <c r="DS57" s="33">
        <v>1.463079</v>
      </c>
      <c r="DT57" s="33">
        <v>0.9563895</v>
      </c>
      <c r="DU57" s="33">
        <v>0.69658569999999997</v>
      </c>
      <c r="DV57" s="33">
        <v>0.4285815</v>
      </c>
      <c r="DW57" s="33">
        <v>0.5401513</v>
      </c>
      <c r="DX57" s="33">
        <v>0.50105230000000001</v>
      </c>
      <c r="DY57" s="33">
        <v>0.17210819999999999</v>
      </c>
      <c r="DZ57" s="33">
        <v>-0.28884759999999998</v>
      </c>
      <c r="EA57" s="33">
        <v>-0.5082991</v>
      </c>
      <c r="EB57" s="33">
        <v>-0.11242340000000001</v>
      </c>
      <c r="EC57" s="33">
        <v>-0.2698603</v>
      </c>
      <c r="ED57" s="33">
        <v>0.4165317</v>
      </c>
      <c r="EE57" s="33">
        <v>0.6131818</v>
      </c>
      <c r="EF57" s="33">
        <v>0.71488269999999998</v>
      </c>
      <c r="EG57" s="33">
        <v>0.2300614</v>
      </c>
      <c r="EH57" s="33">
        <v>-0.52143209999999995</v>
      </c>
      <c r="EI57" s="33">
        <v>-0.70680140000000002</v>
      </c>
      <c r="EJ57" s="33">
        <v>1.384666</v>
      </c>
      <c r="EK57" s="33">
        <v>1.386865</v>
      </c>
      <c r="EL57" s="33">
        <v>3.2111730000000001</v>
      </c>
      <c r="EM57" s="33">
        <v>3.0698120000000002</v>
      </c>
      <c r="EN57" s="33">
        <v>2.7583410000000002</v>
      </c>
      <c r="EO57" s="33">
        <v>2.2207729999999999</v>
      </c>
      <c r="EP57" s="33">
        <v>1.502038</v>
      </c>
      <c r="EQ57" s="33">
        <v>1.7627120000000001</v>
      </c>
      <c r="ER57" s="33">
        <v>1.1708670000000001</v>
      </c>
      <c r="ES57" s="33">
        <v>73.595770000000002</v>
      </c>
      <c r="ET57" s="33">
        <v>73.814620000000005</v>
      </c>
      <c r="EU57" s="33">
        <v>72.817539999999994</v>
      </c>
      <c r="EV57" s="33">
        <v>72.621380000000002</v>
      </c>
      <c r="EW57" s="33">
        <v>72.385779999999997</v>
      </c>
      <c r="EX57" s="33">
        <v>72.355969999999999</v>
      </c>
      <c r="EY57" s="33">
        <v>71.799160000000001</v>
      </c>
      <c r="EZ57" s="33">
        <v>71.935389999999998</v>
      </c>
      <c r="FA57" s="33">
        <v>76.049379999999999</v>
      </c>
      <c r="FB57" s="33">
        <v>81.369320000000002</v>
      </c>
      <c r="FC57" s="33">
        <v>86.386219999999994</v>
      </c>
      <c r="FD57" s="33">
        <v>89.935720000000003</v>
      </c>
      <c r="FE57" s="33">
        <v>91.545779999999993</v>
      </c>
      <c r="FF57" s="33">
        <v>91.326440000000005</v>
      </c>
      <c r="FG57" s="33">
        <v>90.663730000000001</v>
      </c>
      <c r="FH57" s="33">
        <v>89.336429999999993</v>
      </c>
      <c r="FI57" s="33">
        <v>89.489490000000004</v>
      </c>
      <c r="FJ57" s="33">
        <v>88.586939999999998</v>
      </c>
      <c r="FK57" s="33">
        <v>86.205340000000007</v>
      </c>
      <c r="FL57" s="33">
        <v>82.667789999999997</v>
      </c>
      <c r="FM57" s="33">
        <v>79.701160000000002</v>
      </c>
      <c r="FN57" s="33">
        <v>78.511499999999998</v>
      </c>
      <c r="FO57" s="33">
        <v>77.144319999999993</v>
      </c>
      <c r="FP57" s="33">
        <v>76.030079999999998</v>
      </c>
      <c r="FQ57" s="33">
        <v>12.87424</v>
      </c>
      <c r="FR57" s="33">
        <v>0.91014030000000001</v>
      </c>
      <c r="FS57">
        <v>0</v>
      </c>
    </row>
    <row r="58" spans="1:175" x14ac:dyDescent="0.2">
      <c r="A58" t="s">
        <v>209</v>
      </c>
      <c r="B58" t="s">
        <v>226</v>
      </c>
      <c r="C58">
        <v>42978</v>
      </c>
      <c r="D58">
        <v>635</v>
      </c>
      <c r="E58" s="33">
        <v>23.473279999999999</v>
      </c>
      <c r="F58" s="33">
        <v>22.746410000000001</v>
      </c>
      <c r="G58" s="33">
        <v>22.765650000000001</v>
      </c>
      <c r="H58" s="33">
        <v>23.018540000000002</v>
      </c>
      <c r="I58" s="33">
        <v>24.087959999999999</v>
      </c>
      <c r="J58" s="33">
        <v>26.305810000000001</v>
      </c>
      <c r="K58" s="33">
        <v>28.99671</v>
      </c>
      <c r="L58" s="33">
        <v>30.145910000000001</v>
      </c>
      <c r="M58" s="33">
        <v>31.181519999999999</v>
      </c>
      <c r="N58" s="33">
        <v>33.719380000000001</v>
      </c>
      <c r="O58" s="33">
        <v>35.279159999999997</v>
      </c>
      <c r="P58" s="33">
        <v>36.587940000000003</v>
      </c>
      <c r="Q58" s="33">
        <v>37.182400000000001</v>
      </c>
      <c r="R58" s="33">
        <v>37.85078</v>
      </c>
      <c r="S58" s="33">
        <v>37.83849</v>
      </c>
      <c r="T58" s="33">
        <v>37.30133</v>
      </c>
      <c r="U58" s="33">
        <v>35.842820000000003</v>
      </c>
      <c r="V58" s="33">
        <v>32.479790000000001</v>
      </c>
      <c r="W58" s="33">
        <v>30.02732</v>
      </c>
      <c r="X58" s="33">
        <v>28.930389999999999</v>
      </c>
      <c r="Y58" s="33">
        <v>26.70477</v>
      </c>
      <c r="Z58" s="33">
        <v>25.36317</v>
      </c>
      <c r="AA58" s="33">
        <v>23.864930000000001</v>
      </c>
      <c r="AB58" s="33">
        <v>23.216799999999999</v>
      </c>
      <c r="AC58" s="33">
        <v>-1.0007999999999999</v>
      </c>
      <c r="AD58" s="33">
        <v>-1.204709</v>
      </c>
      <c r="AE58" s="33">
        <v>-1.186938</v>
      </c>
      <c r="AF58" s="33">
        <v>-1.0622499999999999</v>
      </c>
      <c r="AG58" s="33">
        <v>-1.3127E-3</v>
      </c>
      <c r="AH58" s="33">
        <v>-2.1358000000000002E-3</v>
      </c>
      <c r="AI58" s="33">
        <v>-0.4166339</v>
      </c>
      <c r="AJ58" s="33">
        <v>-1.586854</v>
      </c>
      <c r="AK58" s="33">
        <v>-2.8806020000000001</v>
      </c>
      <c r="AL58" s="33">
        <v>-1.6821980000000001</v>
      </c>
      <c r="AM58" s="33">
        <v>-0.77337250000000002</v>
      </c>
      <c r="AN58" s="33">
        <v>-0.32786399999999999</v>
      </c>
      <c r="AO58" s="33">
        <v>-0.60028809999999999</v>
      </c>
      <c r="AP58" s="33">
        <v>4.68943E-2</v>
      </c>
      <c r="AQ58" s="33">
        <v>0.12692020000000001</v>
      </c>
      <c r="AR58" s="33">
        <v>-0.22176170000000001</v>
      </c>
      <c r="AS58" s="33">
        <v>0.3682049</v>
      </c>
      <c r="AT58" s="33">
        <v>-0.68338109999999996</v>
      </c>
      <c r="AU58" s="33">
        <v>-0.53720000000000001</v>
      </c>
      <c r="AV58" s="33">
        <v>-0.9249735</v>
      </c>
      <c r="AW58" s="33">
        <v>-2.793615</v>
      </c>
      <c r="AX58" s="33">
        <v>-2.9649760000000001</v>
      </c>
      <c r="AY58" s="33">
        <v>-2.8952460000000002</v>
      </c>
      <c r="AZ58" s="33">
        <v>-2.615488</v>
      </c>
      <c r="BA58" s="33">
        <v>-0.44269199999999997</v>
      </c>
      <c r="BB58" s="33">
        <v>-0.64214760000000004</v>
      </c>
      <c r="BC58" s="33">
        <v>-0.61395230000000001</v>
      </c>
      <c r="BD58" s="33">
        <v>-0.50447940000000002</v>
      </c>
      <c r="BE58" s="33">
        <v>0.50170369999999997</v>
      </c>
      <c r="BF58" s="33">
        <v>0.47464889999999998</v>
      </c>
      <c r="BG58" s="33">
        <v>6.1080799999999998E-2</v>
      </c>
      <c r="BH58" s="33">
        <v>-1.1429769999999999</v>
      </c>
      <c r="BI58" s="33">
        <v>-2.424312</v>
      </c>
      <c r="BJ58" s="33">
        <v>-1.245789</v>
      </c>
      <c r="BK58" s="33">
        <v>-0.35650660000000001</v>
      </c>
      <c r="BL58" s="33">
        <v>0.14691209999999999</v>
      </c>
      <c r="BM58" s="33">
        <v>-0.13561300000000001</v>
      </c>
      <c r="BN58" s="33">
        <v>0.49161579999999999</v>
      </c>
      <c r="BO58" s="33">
        <v>0.57895609999999997</v>
      </c>
      <c r="BP58" s="33">
        <v>0.26910790000000001</v>
      </c>
      <c r="BQ58" s="33">
        <v>0.7877094</v>
      </c>
      <c r="BR58" s="33">
        <v>-0.26054290000000002</v>
      </c>
      <c r="BS58" s="33">
        <v>-7.8323000000000004E-2</v>
      </c>
      <c r="BT58" s="33">
        <v>-0.4775703</v>
      </c>
      <c r="BU58" s="33">
        <v>-2.3410340000000001</v>
      </c>
      <c r="BV58" s="33">
        <v>-2.5122049999999998</v>
      </c>
      <c r="BW58" s="33">
        <v>-2.3668529999999999</v>
      </c>
      <c r="BX58" s="33">
        <v>-2.0020169999999999</v>
      </c>
      <c r="BY58" s="33">
        <v>-5.6148000000000003E-2</v>
      </c>
      <c r="BZ58" s="33">
        <v>-0.2525193</v>
      </c>
      <c r="CA58" s="33">
        <v>-0.21710399999999999</v>
      </c>
      <c r="CB58" s="33">
        <v>-0.1181691</v>
      </c>
      <c r="CC58" s="33">
        <v>0.85009129999999999</v>
      </c>
      <c r="CD58" s="33">
        <v>0.80486860000000005</v>
      </c>
      <c r="CE58" s="33">
        <v>0.39194449999999997</v>
      </c>
      <c r="CF58" s="33">
        <v>-0.83554910000000004</v>
      </c>
      <c r="CG58" s="33">
        <v>-2.1082860000000001</v>
      </c>
      <c r="CH58" s="33">
        <v>-0.9435344</v>
      </c>
      <c r="CI58" s="33">
        <v>-6.7786600000000002E-2</v>
      </c>
      <c r="CJ58" s="33">
        <v>0.47574060000000001</v>
      </c>
      <c r="CK58" s="33">
        <v>0.18621950000000001</v>
      </c>
      <c r="CL58" s="33">
        <v>0.79962860000000002</v>
      </c>
      <c r="CM58" s="33">
        <v>0.89203489999999996</v>
      </c>
      <c r="CN58" s="33">
        <v>0.60908269999999998</v>
      </c>
      <c r="CO58" s="33">
        <v>1.078257</v>
      </c>
      <c r="CP58" s="33">
        <v>3.2313599999999998E-2</v>
      </c>
      <c r="CQ58" s="33">
        <v>0.23949390000000001</v>
      </c>
      <c r="CR58" s="33">
        <v>-0.16770019999999999</v>
      </c>
      <c r="CS58" s="33">
        <v>-2.0275780000000001</v>
      </c>
      <c r="CT58" s="33">
        <v>-2.1986180000000002</v>
      </c>
      <c r="CU58" s="33">
        <v>-2.0008900000000001</v>
      </c>
      <c r="CV58" s="33">
        <v>-1.577129</v>
      </c>
      <c r="CW58" s="33">
        <v>0.33039600000000002</v>
      </c>
      <c r="CX58" s="33">
        <v>0.13710900000000001</v>
      </c>
      <c r="CY58" s="33">
        <v>0.1797444</v>
      </c>
      <c r="CZ58" s="33">
        <v>0.26814120000000002</v>
      </c>
      <c r="DA58" s="33">
        <v>1.1984790000000001</v>
      </c>
      <c r="DB58" s="33">
        <v>1.1350880000000001</v>
      </c>
      <c r="DC58" s="33">
        <v>0.72280820000000001</v>
      </c>
      <c r="DD58" s="33">
        <v>-0.52812130000000002</v>
      </c>
      <c r="DE58" s="33">
        <v>-1.79226</v>
      </c>
      <c r="DF58" s="33">
        <v>-0.6412793</v>
      </c>
      <c r="DG58" s="33">
        <v>0.2209334</v>
      </c>
      <c r="DH58" s="33">
        <v>0.80456910000000004</v>
      </c>
      <c r="DI58" s="33">
        <v>0.50805199999999995</v>
      </c>
      <c r="DJ58" s="33">
        <v>1.1076410000000001</v>
      </c>
      <c r="DK58" s="33">
        <v>1.205114</v>
      </c>
      <c r="DL58" s="33">
        <v>0.9490575</v>
      </c>
      <c r="DM58" s="33">
        <v>1.368805</v>
      </c>
      <c r="DN58" s="33">
        <v>0.32517010000000002</v>
      </c>
      <c r="DO58" s="33">
        <v>0.5573108</v>
      </c>
      <c r="DP58" s="33">
        <v>0.14216989999999999</v>
      </c>
      <c r="DQ58" s="33">
        <v>-1.7141219999999999</v>
      </c>
      <c r="DR58" s="33">
        <v>-1.8850309999999999</v>
      </c>
      <c r="DS58" s="33">
        <v>-1.634927</v>
      </c>
      <c r="DT58" s="33">
        <v>-1.1522410000000001</v>
      </c>
      <c r="DU58" s="33">
        <v>0.88850410000000002</v>
      </c>
      <c r="DV58" s="33">
        <v>0.69967040000000003</v>
      </c>
      <c r="DW58" s="33">
        <v>0.75273040000000002</v>
      </c>
      <c r="DX58" s="33">
        <v>0.82591199999999998</v>
      </c>
      <c r="DY58" s="33">
        <v>1.701495</v>
      </c>
      <c r="DZ58" s="33">
        <v>1.6118729999999999</v>
      </c>
      <c r="EA58" s="33">
        <v>1.200523</v>
      </c>
      <c r="EB58" s="33">
        <v>-8.4244399999999997E-2</v>
      </c>
      <c r="EC58" s="33">
        <v>-1.335969</v>
      </c>
      <c r="ED58" s="33">
        <v>-0.2048711</v>
      </c>
      <c r="EE58" s="33">
        <v>0.63779929999999996</v>
      </c>
      <c r="EF58" s="33">
        <v>1.279345</v>
      </c>
      <c r="EG58" s="33">
        <v>0.97272709999999996</v>
      </c>
      <c r="EH58" s="33">
        <v>1.5523629999999999</v>
      </c>
      <c r="EI58" s="33">
        <v>1.6571499999999999</v>
      </c>
      <c r="EJ58" s="33">
        <v>1.439927</v>
      </c>
      <c r="EK58" s="33">
        <v>1.7883089999999999</v>
      </c>
      <c r="EL58" s="33">
        <v>0.74800829999999996</v>
      </c>
      <c r="EM58" s="33">
        <v>1.0161880000000001</v>
      </c>
      <c r="EN58" s="33">
        <v>0.58957309999999996</v>
      </c>
      <c r="EO58" s="33">
        <v>-1.261541</v>
      </c>
      <c r="EP58" s="33">
        <v>-1.4322600000000001</v>
      </c>
      <c r="EQ58" s="33">
        <v>-1.1065339999999999</v>
      </c>
      <c r="ER58" s="33">
        <v>-0.53877030000000004</v>
      </c>
      <c r="ES58" s="33">
        <v>73.530649999999994</v>
      </c>
      <c r="ET58" s="33">
        <v>72.744579999999999</v>
      </c>
      <c r="EU58" s="33">
        <v>72.269419999999997</v>
      </c>
      <c r="EV58" s="33">
        <v>71.987629999999996</v>
      </c>
      <c r="EW58" s="33">
        <v>72.0565</v>
      </c>
      <c r="EX58" s="33">
        <v>71.869640000000004</v>
      </c>
      <c r="EY58" s="33">
        <v>71.336510000000004</v>
      </c>
      <c r="EZ58" s="33">
        <v>71.261139999999997</v>
      </c>
      <c r="FA58" s="33">
        <v>74.611900000000006</v>
      </c>
      <c r="FB58" s="33">
        <v>79.659469999999999</v>
      </c>
      <c r="FC58" s="33">
        <v>83.422719999999998</v>
      </c>
      <c r="FD58" s="33">
        <v>86.754069999999999</v>
      </c>
      <c r="FE58" s="33">
        <v>89.843800000000002</v>
      </c>
      <c r="FF58" s="33">
        <v>88.990520000000004</v>
      </c>
      <c r="FG58" s="33">
        <v>88.669910000000002</v>
      </c>
      <c r="FH58" s="33">
        <v>86.638919999999999</v>
      </c>
      <c r="FI58" s="33">
        <v>86.493250000000003</v>
      </c>
      <c r="FJ58" s="33">
        <v>86.115099999999998</v>
      </c>
      <c r="FK58" s="33">
        <v>84.818190000000001</v>
      </c>
      <c r="FL58" s="33">
        <v>79.994900000000001</v>
      </c>
      <c r="FM58" s="33">
        <v>77.165949999999995</v>
      </c>
      <c r="FN58" s="33">
        <v>75.708759999999998</v>
      </c>
      <c r="FO58" s="33">
        <v>74.179860000000005</v>
      </c>
      <c r="FP58" s="33">
        <v>72.413089999999997</v>
      </c>
      <c r="FQ58" s="33">
        <v>8.8828899999999997</v>
      </c>
      <c r="FR58" s="33">
        <v>0.49953839999999999</v>
      </c>
      <c r="FS58">
        <v>0</v>
      </c>
    </row>
    <row r="59" spans="1:175" x14ac:dyDescent="0.2">
      <c r="A59" t="s">
        <v>209</v>
      </c>
      <c r="B59" t="s">
        <v>226</v>
      </c>
      <c r="C59">
        <v>42979</v>
      </c>
      <c r="D59">
        <v>635</v>
      </c>
      <c r="E59" s="33">
        <v>22.182030000000001</v>
      </c>
      <c r="F59" s="33">
        <v>21.824850000000001</v>
      </c>
      <c r="G59" s="33">
        <v>21.76426</v>
      </c>
      <c r="H59" s="33">
        <v>21.803540000000002</v>
      </c>
      <c r="I59" s="33">
        <v>22.894279999999998</v>
      </c>
      <c r="J59" s="33">
        <v>25.173210000000001</v>
      </c>
      <c r="K59" s="33">
        <v>28.203209999999999</v>
      </c>
      <c r="L59" s="33">
        <v>30.431260000000002</v>
      </c>
      <c r="M59" s="33">
        <v>32.575429999999997</v>
      </c>
      <c r="N59" s="33">
        <v>35.121090000000002</v>
      </c>
      <c r="O59" s="33">
        <v>36.88073</v>
      </c>
      <c r="P59" s="33">
        <v>37.894970000000001</v>
      </c>
      <c r="Q59" s="33">
        <v>37.824469999999998</v>
      </c>
      <c r="R59" s="33">
        <v>37.534790000000001</v>
      </c>
      <c r="S59" s="33">
        <v>37.23115</v>
      </c>
      <c r="T59" s="33">
        <v>35.89479</v>
      </c>
      <c r="U59" s="33">
        <v>33.538089999999997</v>
      </c>
      <c r="V59" s="33">
        <v>31.383179999999999</v>
      </c>
      <c r="W59" s="33">
        <v>28.721029999999999</v>
      </c>
      <c r="X59" s="33">
        <v>27.8812</v>
      </c>
      <c r="Y59" s="33">
        <v>26.783850000000001</v>
      </c>
      <c r="Z59" s="33">
        <v>25.62754</v>
      </c>
      <c r="AA59" s="33">
        <v>24.910240000000002</v>
      </c>
      <c r="AB59" s="33">
        <v>23.677119999999999</v>
      </c>
      <c r="AC59" s="33">
        <v>-2.7683900000000001</v>
      </c>
      <c r="AD59" s="33">
        <v>-2.3232300000000001</v>
      </c>
      <c r="AE59" s="33">
        <v>-2.0590320000000002</v>
      </c>
      <c r="AF59" s="33">
        <v>-2.2842410000000002</v>
      </c>
      <c r="AG59" s="33">
        <v>-1.7885329999999999</v>
      </c>
      <c r="AH59" s="33">
        <v>-1.2789569999999999</v>
      </c>
      <c r="AI59" s="33">
        <v>-0.55297220000000002</v>
      </c>
      <c r="AJ59" s="33">
        <v>-0.91846340000000004</v>
      </c>
      <c r="AK59" s="33">
        <v>-1.954693</v>
      </c>
      <c r="AL59" s="33">
        <v>-1.7126209999999999</v>
      </c>
      <c r="AM59" s="33">
        <v>-1.382889</v>
      </c>
      <c r="AN59" s="33">
        <v>-0.78860710000000001</v>
      </c>
      <c r="AO59" s="33">
        <v>-0.85671109999999995</v>
      </c>
      <c r="AP59" s="33">
        <v>-0.78353170000000005</v>
      </c>
      <c r="AQ59" s="33">
        <v>0.10655340000000001</v>
      </c>
      <c r="AR59" s="33">
        <v>-0.60316740000000002</v>
      </c>
      <c r="AS59" s="33">
        <v>-1.7863739999999999</v>
      </c>
      <c r="AT59" s="33">
        <v>-1.5899319999999999</v>
      </c>
      <c r="AU59" s="33">
        <v>-1.99536</v>
      </c>
      <c r="AV59" s="33">
        <v>-2.1452819999999999</v>
      </c>
      <c r="AW59" s="33">
        <v>-2.581855</v>
      </c>
      <c r="AX59" s="33">
        <v>-2.8268219999999999</v>
      </c>
      <c r="AY59" s="33">
        <v>-2.169362</v>
      </c>
      <c r="AZ59" s="33">
        <v>-2.2526519999999999</v>
      </c>
      <c r="BA59" s="33">
        <v>-2.1802320000000002</v>
      </c>
      <c r="BB59" s="33">
        <v>-1.7627299999999999</v>
      </c>
      <c r="BC59" s="33">
        <v>-1.5062899999999999</v>
      </c>
      <c r="BD59" s="33">
        <v>-1.7273780000000001</v>
      </c>
      <c r="BE59" s="33">
        <v>-1.23169</v>
      </c>
      <c r="BF59" s="33">
        <v>-0.85993030000000004</v>
      </c>
      <c r="BG59" s="33">
        <v>-0.1138059</v>
      </c>
      <c r="BH59" s="33">
        <v>-0.43865929999999997</v>
      </c>
      <c r="BI59" s="33">
        <v>-1.4631639999999999</v>
      </c>
      <c r="BJ59" s="33">
        <v>-1.1847760000000001</v>
      </c>
      <c r="BK59" s="33">
        <v>-0.86533470000000001</v>
      </c>
      <c r="BL59" s="33">
        <v>-0.27652860000000001</v>
      </c>
      <c r="BM59" s="33">
        <v>-0.37167240000000001</v>
      </c>
      <c r="BN59" s="33">
        <v>-0.31187809999999999</v>
      </c>
      <c r="BO59" s="33">
        <v>0.59357459999999995</v>
      </c>
      <c r="BP59" s="33">
        <v>-0.13063159999999999</v>
      </c>
      <c r="BQ59" s="33">
        <v>-1.329418</v>
      </c>
      <c r="BR59" s="33">
        <v>-1.1289929999999999</v>
      </c>
      <c r="BS59" s="33">
        <v>-1.523266</v>
      </c>
      <c r="BT59" s="33">
        <v>-1.695533</v>
      </c>
      <c r="BU59" s="33">
        <v>-2.1508910000000001</v>
      </c>
      <c r="BV59" s="33">
        <v>-2.3652769999999999</v>
      </c>
      <c r="BW59" s="33">
        <v>-1.5460750000000001</v>
      </c>
      <c r="BX59" s="33">
        <v>-1.6440319999999999</v>
      </c>
      <c r="BY59" s="33">
        <v>-1.772875</v>
      </c>
      <c r="BZ59" s="33">
        <v>-1.3745289999999999</v>
      </c>
      <c r="CA59" s="33">
        <v>-1.1234630000000001</v>
      </c>
      <c r="CB59" s="33">
        <v>-1.3416969999999999</v>
      </c>
      <c r="CC59" s="33">
        <v>-0.84602200000000005</v>
      </c>
      <c r="CD59" s="33">
        <v>-0.56971349999999998</v>
      </c>
      <c r="CE59" s="33">
        <v>0.19035940000000001</v>
      </c>
      <c r="CF59" s="33">
        <v>-0.1063485</v>
      </c>
      <c r="CG59" s="33">
        <v>-1.1227320000000001</v>
      </c>
      <c r="CH59" s="33">
        <v>-0.81919180000000003</v>
      </c>
      <c r="CI59" s="33">
        <v>-0.5068783</v>
      </c>
      <c r="CJ59" s="33">
        <v>7.8135499999999997E-2</v>
      </c>
      <c r="CK59" s="33">
        <v>-3.57361E-2</v>
      </c>
      <c r="CL59" s="33">
        <v>1.4787700000000001E-2</v>
      </c>
      <c r="CM59" s="33">
        <v>0.93088409999999999</v>
      </c>
      <c r="CN59" s="33">
        <v>0.19664519999999999</v>
      </c>
      <c r="CO59" s="33">
        <v>-1.0129319999999999</v>
      </c>
      <c r="CP59" s="33">
        <v>-0.80974840000000003</v>
      </c>
      <c r="CQ59" s="33">
        <v>-1.196296</v>
      </c>
      <c r="CR59" s="33">
        <v>-1.384039</v>
      </c>
      <c r="CS59" s="33">
        <v>-1.8524069999999999</v>
      </c>
      <c r="CT59" s="33">
        <v>-2.0456120000000002</v>
      </c>
      <c r="CU59" s="33">
        <v>-1.1143879999999999</v>
      </c>
      <c r="CV59" s="33">
        <v>-1.222504</v>
      </c>
      <c r="CW59" s="33">
        <v>-1.365518</v>
      </c>
      <c r="CX59" s="33">
        <v>-0.98632819999999999</v>
      </c>
      <c r="CY59" s="33">
        <v>-0.74063590000000001</v>
      </c>
      <c r="CZ59" s="33">
        <v>-0.95601550000000002</v>
      </c>
      <c r="DA59" s="33">
        <v>-0.46035419999999999</v>
      </c>
      <c r="DB59" s="33">
        <v>-0.27949659999999998</v>
      </c>
      <c r="DC59" s="33">
        <v>0.49452469999999998</v>
      </c>
      <c r="DD59" s="33">
        <v>0.2259623</v>
      </c>
      <c r="DE59" s="33">
        <v>-0.78230029999999995</v>
      </c>
      <c r="DF59" s="33">
        <v>-0.45360790000000001</v>
      </c>
      <c r="DG59" s="33">
        <v>-0.1484219</v>
      </c>
      <c r="DH59" s="33">
        <v>0.4327995</v>
      </c>
      <c r="DI59" s="33">
        <v>0.30020019999999997</v>
      </c>
      <c r="DJ59" s="33">
        <v>0.34145350000000002</v>
      </c>
      <c r="DK59" s="33">
        <v>1.268194</v>
      </c>
      <c r="DL59" s="33">
        <v>0.523922</v>
      </c>
      <c r="DM59" s="33">
        <v>-0.6964458</v>
      </c>
      <c r="DN59" s="33">
        <v>-0.49050349999999998</v>
      </c>
      <c r="DO59" s="33">
        <v>-0.86932560000000003</v>
      </c>
      <c r="DP59" s="33">
        <v>-1.0725450000000001</v>
      </c>
      <c r="DQ59" s="33">
        <v>-1.5539229999999999</v>
      </c>
      <c r="DR59" s="33">
        <v>-1.7259469999999999</v>
      </c>
      <c r="DS59" s="33">
        <v>-0.68270109999999995</v>
      </c>
      <c r="DT59" s="33">
        <v>-0.80097569999999996</v>
      </c>
      <c r="DU59" s="33">
        <v>-0.77735940000000003</v>
      </c>
      <c r="DV59" s="33">
        <v>-0.42582799999999998</v>
      </c>
      <c r="DW59" s="33">
        <v>-0.18789439999999999</v>
      </c>
      <c r="DX59" s="33">
        <v>-0.39915279999999997</v>
      </c>
      <c r="DY59" s="33">
        <v>9.64888E-2</v>
      </c>
      <c r="DZ59" s="33">
        <v>0.1395305</v>
      </c>
      <c r="EA59" s="33">
        <v>0.93369100000000005</v>
      </c>
      <c r="EB59" s="33">
        <v>0.70576640000000002</v>
      </c>
      <c r="EC59" s="33">
        <v>-0.290771</v>
      </c>
      <c r="ED59" s="33">
        <v>7.42371E-2</v>
      </c>
      <c r="EE59" s="33">
        <v>0.36913210000000002</v>
      </c>
      <c r="EF59" s="33">
        <v>0.9448782</v>
      </c>
      <c r="EG59" s="33">
        <v>0.78523889999999996</v>
      </c>
      <c r="EH59" s="33">
        <v>0.81310709999999997</v>
      </c>
      <c r="EI59" s="33">
        <v>1.755215</v>
      </c>
      <c r="EJ59" s="33">
        <v>0.99645779999999995</v>
      </c>
      <c r="EK59" s="33">
        <v>-0.23949000000000001</v>
      </c>
      <c r="EL59" s="33">
        <v>-2.95646E-2</v>
      </c>
      <c r="EM59" s="33">
        <v>-0.39723229999999998</v>
      </c>
      <c r="EN59" s="33">
        <v>-0.62279640000000003</v>
      </c>
      <c r="EO59" s="33">
        <v>-1.122959</v>
      </c>
      <c r="EP59" s="33">
        <v>-1.264402</v>
      </c>
      <c r="EQ59" s="33">
        <v>-5.9413599999999997E-2</v>
      </c>
      <c r="ER59" s="33">
        <v>-0.19235579999999999</v>
      </c>
      <c r="ES59" s="33">
        <v>73.164850000000001</v>
      </c>
      <c r="ET59" s="33">
        <v>73.864990000000006</v>
      </c>
      <c r="EU59" s="33">
        <v>72.628680000000003</v>
      </c>
      <c r="EV59" s="33">
        <v>72.593699999999998</v>
      </c>
      <c r="EW59" s="33">
        <v>72.025729999999996</v>
      </c>
      <c r="EX59" s="33">
        <v>71.905180000000001</v>
      </c>
      <c r="EY59" s="33">
        <v>71.886200000000002</v>
      </c>
      <c r="EZ59" s="33">
        <v>72.003290000000007</v>
      </c>
      <c r="FA59" s="33">
        <v>78.266660000000002</v>
      </c>
      <c r="FB59" s="33">
        <v>86.093500000000006</v>
      </c>
      <c r="FC59" s="33">
        <v>91.572909999999993</v>
      </c>
      <c r="FD59" s="33">
        <v>94.86448</v>
      </c>
      <c r="FE59" s="33">
        <v>95.340280000000007</v>
      </c>
      <c r="FF59" s="33">
        <v>95.141549999999995</v>
      </c>
      <c r="FG59" s="33">
        <v>94.864580000000004</v>
      </c>
      <c r="FH59" s="33">
        <v>94.11694</v>
      </c>
      <c r="FI59" s="33">
        <v>93.224429999999998</v>
      </c>
      <c r="FJ59" s="33">
        <v>90.940709999999996</v>
      </c>
      <c r="FK59" s="33">
        <v>88.116609999999994</v>
      </c>
      <c r="FL59" s="33">
        <v>85.419290000000004</v>
      </c>
      <c r="FM59" s="33">
        <v>82.017629999999997</v>
      </c>
      <c r="FN59" s="33">
        <v>80.662409999999994</v>
      </c>
      <c r="FO59" s="33">
        <v>79.363190000000003</v>
      </c>
      <c r="FP59" s="33">
        <v>78.235029999999995</v>
      </c>
      <c r="FQ59" s="33">
        <v>9.9769889999999997</v>
      </c>
      <c r="FR59" s="33">
        <v>0.55040699999999998</v>
      </c>
      <c r="FS59">
        <v>0</v>
      </c>
    </row>
    <row r="60" spans="1:175" x14ac:dyDescent="0.2">
      <c r="A60" t="s">
        <v>209</v>
      </c>
      <c r="B60" t="s">
        <v>226</v>
      </c>
      <c r="C60">
        <v>42980</v>
      </c>
      <c r="D60">
        <v>634</v>
      </c>
      <c r="E60" s="33">
        <v>23.316739999999999</v>
      </c>
      <c r="F60" s="33">
        <v>22.725480000000001</v>
      </c>
      <c r="G60" s="33">
        <v>22.210039999999999</v>
      </c>
      <c r="H60" s="33">
        <v>22.728470000000002</v>
      </c>
      <c r="I60" s="33">
        <v>23.10492</v>
      </c>
      <c r="J60" s="33">
        <v>23.395140000000001</v>
      </c>
      <c r="K60" s="33">
        <v>23.477979999999999</v>
      </c>
      <c r="L60" s="33">
        <v>22.9772</v>
      </c>
      <c r="M60" s="33">
        <v>24.225619999999999</v>
      </c>
      <c r="N60" s="33">
        <v>25.53265</v>
      </c>
      <c r="O60" s="33">
        <v>26.902239999999999</v>
      </c>
      <c r="P60" s="33">
        <v>27.285319999999999</v>
      </c>
      <c r="Q60" s="33">
        <v>27.245239999999999</v>
      </c>
      <c r="R60" s="33">
        <v>27.624649999999999</v>
      </c>
      <c r="S60" s="33">
        <v>27.949149999999999</v>
      </c>
      <c r="T60" s="33">
        <v>27.408370000000001</v>
      </c>
      <c r="U60" s="33">
        <v>27.155329999999999</v>
      </c>
      <c r="V60" s="33">
        <v>26.731819999999999</v>
      </c>
      <c r="W60" s="33">
        <v>26.55519</v>
      </c>
      <c r="X60" s="33">
        <v>26.740629999999999</v>
      </c>
      <c r="Y60" s="33">
        <v>25.9941</v>
      </c>
      <c r="Z60" s="33">
        <v>25.424700000000001</v>
      </c>
      <c r="AA60" s="33">
        <v>24.828510000000001</v>
      </c>
      <c r="AB60" s="33">
        <v>23.853619999999999</v>
      </c>
      <c r="AC60" s="33">
        <v>-1.394163</v>
      </c>
      <c r="AD60" s="33">
        <v>-1.7310650000000001</v>
      </c>
      <c r="AE60" s="33">
        <v>-1.8606750000000001</v>
      </c>
      <c r="AF60" s="33">
        <v>-1.332246</v>
      </c>
      <c r="AG60" s="33">
        <v>-0.97033259999999999</v>
      </c>
      <c r="AH60" s="33">
        <v>-1.7031890000000001</v>
      </c>
      <c r="AI60" s="33">
        <v>-1.415349</v>
      </c>
      <c r="AJ60" s="33">
        <v>-2.0840040000000002</v>
      </c>
      <c r="AK60" s="33">
        <v>-2.1237219999999999</v>
      </c>
      <c r="AL60" s="33">
        <v>-1.6325730000000001</v>
      </c>
      <c r="AM60" s="33">
        <v>-1.0974820000000001</v>
      </c>
      <c r="AN60" s="33">
        <v>-1.315623</v>
      </c>
      <c r="AO60" s="33">
        <v>-1.64568</v>
      </c>
      <c r="AP60" s="33">
        <v>-1.3270980000000001</v>
      </c>
      <c r="AQ60" s="33">
        <v>-1.130665</v>
      </c>
      <c r="AR60" s="33">
        <v>-1.480793</v>
      </c>
      <c r="AS60" s="33">
        <v>-1.871122</v>
      </c>
      <c r="AT60" s="33">
        <v>-2.065976</v>
      </c>
      <c r="AU60" s="33">
        <v>-1.8141020000000001</v>
      </c>
      <c r="AV60" s="33">
        <v>-1.5018480000000001</v>
      </c>
      <c r="AW60" s="33">
        <v>-1.613783</v>
      </c>
      <c r="AX60" s="33">
        <v>-1.6167050000000001</v>
      </c>
      <c r="AY60" s="33">
        <v>-1.358975</v>
      </c>
      <c r="AZ60" s="33">
        <v>-1.80908</v>
      </c>
      <c r="BA60" s="33">
        <v>-0.90716799999999997</v>
      </c>
      <c r="BB60" s="33">
        <v>-1.2412810000000001</v>
      </c>
      <c r="BC60" s="33">
        <v>-1.36931</v>
      </c>
      <c r="BD60" s="33">
        <v>-0.87084320000000004</v>
      </c>
      <c r="BE60" s="33">
        <v>-0.48682520000000001</v>
      </c>
      <c r="BF60" s="33">
        <v>-1.2010909999999999</v>
      </c>
      <c r="BG60" s="33">
        <v>-0.89374569999999998</v>
      </c>
      <c r="BH60" s="33">
        <v>-1.5531999999999999</v>
      </c>
      <c r="BI60" s="33">
        <v>-1.5808040000000001</v>
      </c>
      <c r="BJ60" s="33">
        <v>-1.092681</v>
      </c>
      <c r="BK60" s="33">
        <v>-0.56657279999999999</v>
      </c>
      <c r="BL60" s="33">
        <v>-0.76836669999999996</v>
      </c>
      <c r="BM60" s="33">
        <v>-1.1070530000000001</v>
      </c>
      <c r="BN60" s="33">
        <v>-0.77056000000000002</v>
      </c>
      <c r="BO60" s="33">
        <v>-0.57088289999999997</v>
      </c>
      <c r="BP60" s="33">
        <v>-0.94724810000000004</v>
      </c>
      <c r="BQ60" s="33">
        <v>-1.343987</v>
      </c>
      <c r="BR60" s="33">
        <v>-1.559631</v>
      </c>
      <c r="BS60" s="33">
        <v>-1.2948539999999999</v>
      </c>
      <c r="BT60" s="33">
        <v>-0.97946200000000005</v>
      </c>
      <c r="BU60" s="33">
        <v>-1.111531</v>
      </c>
      <c r="BV60" s="33">
        <v>-1.1107020000000001</v>
      </c>
      <c r="BW60" s="33">
        <v>-0.86946769999999995</v>
      </c>
      <c r="BX60" s="33">
        <v>-1.310586</v>
      </c>
      <c r="BY60" s="33">
        <v>-0.56987699999999997</v>
      </c>
      <c r="BZ60" s="33">
        <v>-0.90205849999999999</v>
      </c>
      <c r="CA60" s="33">
        <v>-1.028991</v>
      </c>
      <c r="CB60" s="33">
        <v>-0.55127680000000001</v>
      </c>
      <c r="CC60" s="33">
        <v>-0.15194940000000001</v>
      </c>
      <c r="CD60" s="33">
        <v>-0.85333999999999999</v>
      </c>
      <c r="CE60" s="33">
        <v>-0.53248450000000003</v>
      </c>
      <c r="CF60" s="33">
        <v>-1.1855659999999999</v>
      </c>
      <c r="CG60" s="33">
        <v>-1.20478</v>
      </c>
      <c r="CH60" s="33">
        <v>-0.71875299999999998</v>
      </c>
      <c r="CI60" s="33">
        <v>-0.1988666</v>
      </c>
      <c r="CJ60" s="33">
        <v>-0.38933859999999998</v>
      </c>
      <c r="CK60" s="33">
        <v>-0.73400120000000002</v>
      </c>
      <c r="CL60" s="33">
        <v>-0.3851039</v>
      </c>
      <c r="CM60" s="33">
        <v>-0.1831795</v>
      </c>
      <c r="CN60" s="33">
        <v>-0.57771660000000002</v>
      </c>
      <c r="CO60" s="33">
        <v>-0.97889470000000001</v>
      </c>
      <c r="CP60" s="33">
        <v>-1.2089380000000001</v>
      </c>
      <c r="CQ60" s="33">
        <v>-0.93522419999999995</v>
      </c>
      <c r="CR60" s="33">
        <v>-0.61765919999999996</v>
      </c>
      <c r="CS60" s="33">
        <v>-0.76367289999999999</v>
      </c>
      <c r="CT60" s="33">
        <v>-0.76024630000000004</v>
      </c>
      <c r="CU60" s="33">
        <v>-0.53043649999999998</v>
      </c>
      <c r="CV60" s="33">
        <v>-0.96533009999999997</v>
      </c>
      <c r="CW60" s="33">
        <v>-0.23258609999999999</v>
      </c>
      <c r="CX60" s="33">
        <v>-0.5628358</v>
      </c>
      <c r="CY60" s="33">
        <v>-0.68867250000000002</v>
      </c>
      <c r="CZ60" s="33">
        <v>-0.23171040000000001</v>
      </c>
      <c r="DA60" s="33">
        <v>0.18292639999999999</v>
      </c>
      <c r="DB60" s="33">
        <v>-0.50558879999999995</v>
      </c>
      <c r="DC60" s="33">
        <v>-0.17122319999999999</v>
      </c>
      <c r="DD60" s="33">
        <v>-0.8179322</v>
      </c>
      <c r="DE60" s="33">
        <v>-0.8287563</v>
      </c>
      <c r="DF60" s="33">
        <v>-0.3448252</v>
      </c>
      <c r="DG60" s="33">
        <v>0.16883960000000001</v>
      </c>
      <c r="DH60" s="33">
        <v>-1.03105E-2</v>
      </c>
      <c r="DI60" s="33">
        <v>-0.36094979999999999</v>
      </c>
      <c r="DJ60" s="33">
        <v>3.522E-4</v>
      </c>
      <c r="DK60" s="33">
        <v>0.20452380000000001</v>
      </c>
      <c r="DL60" s="33">
        <v>-0.20818510000000001</v>
      </c>
      <c r="DM60" s="33">
        <v>-0.61380259999999998</v>
      </c>
      <c r="DN60" s="33">
        <v>-0.85824489999999998</v>
      </c>
      <c r="DO60" s="33">
        <v>-0.57559450000000001</v>
      </c>
      <c r="DP60" s="33">
        <v>-0.25585639999999998</v>
      </c>
      <c r="DQ60" s="33">
        <v>-0.41581479999999998</v>
      </c>
      <c r="DR60" s="33">
        <v>-0.4097904</v>
      </c>
      <c r="DS60" s="33">
        <v>-0.1914053</v>
      </c>
      <c r="DT60" s="33">
        <v>-0.62007460000000003</v>
      </c>
      <c r="DU60" s="33">
        <v>0.25440849999999998</v>
      </c>
      <c r="DV60" s="33">
        <v>-7.3052000000000006E-2</v>
      </c>
      <c r="DW60" s="33">
        <v>-0.1973066</v>
      </c>
      <c r="DX60" s="33">
        <v>0.2296927</v>
      </c>
      <c r="DY60" s="33">
        <v>0.66643379999999997</v>
      </c>
      <c r="DZ60" s="33">
        <v>-3.4914E-3</v>
      </c>
      <c r="EA60" s="33">
        <v>0.35038059999999999</v>
      </c>
      <c r="EB60" s="33">
        <v>-0.28712749999999998</v>
      </c>
      <c r="EC60" s="33">
        <v>-0.28583779999999998</v>
      </c>
      <c r="ED60" s="33">
        <v>0.19506709999999999</v>
      </c>
      <c r="EE60" s="33">
        <v>0.69974910000000001</v>
      </c>
      <c r="EF60" s="33">
        <v>0.53694589999999998</v>
      </c>
      <c r="EG60" s="33">
        <v>0.1776771</v>
      </c>
      <c r="EH60" s="33">
        <v>0.55688970000000004</v>
      </c>
      <c r="EI60" s="33">
        <v>0.76430589999999998</v>
      </c>
      <c r="EJ60" s="33">
        <v>0.32535969999999997</v>
      </c>
      <c r="EK60" s="33">
        <v>-8.6667599999999997E-2</v>
      </c>
      <c r="EL60" s="33">
        <v>-0.35189969999999998</v>
      </c>
      <c r="EM60" s="33">
        <v>-5.6346500000000001E-2</v>
      </c>
      <c r="EN60" s="33">
        <v>0.26652930000000002</v>
      </c>
      <c r="EO60" s="33">
        <v>8.6437100000000003E-2</v>
      </c>
      <c r="EP60" s="33">
        <v>9.6212300000000001E-2</v>
      </c>
      <c r="EQ60" s="33">
        <v>0.29810189999999998</v>
      </c>
      <c r="ER60" s="33">
        <v>-0.1215806</v>
      </c>
      <c r="ES60" s="33">
        <v>77.428700000000006</v>
      </c>
      <c r="ET60" s="33">
        <v>76.166920000000005</v>
      </c>
      <c r="EU60" s="33">
        <v>75.309020000000004</v>
      </c>
      <c r="EV60" s="33">
        <v>74.971230000000006</v>
      </c>
      <c r="EW60" s="33">
        <v>74.391980000000004</v>
      </c>
      <c r="EX60" s="33">
        <v>73.649429999999995</v>
      </c>
      <c r="EY60" s="33">
        <v>73.325109999999995</v>
      </c>
      <c r="EZ60" s="33">
        <v>73.480090000000004</v>
      </c>
      <c r="FA60" s="33">
        <v>75.828410000000005</v>
      </c>
      <c r="FB60" s="33">
        <v>80.717119999999994</v>
      </c>
      <c r="FC60" s="33">
        <v>86.323170000000005</v>
      </c>
      <c r="FD60" s="33">
        <v>90.090429999999998</v>
      </c>
      <c r="FE60" s="33">
        <v>94.102699999999999</v>
      </c>
      <c r="FF60" s="33">
        <v>95.933610000000002</v>
      </c>
      <c r="FG60" s="33">
        <v>94.869590000000002</v>
      </c>
      <c r="FH60" s="33">
        <v>93.215350000000001</v>
      </c>
      <c r="FI60" s="33">
        <v>93.033690000000007</v>
      </c>
      <c r="FJ60" s="33">
        <v>93.007199999999997</v>
      </c>
      <c r="FK60" s="33">
        <v>91.314859999999996</v>
      </c>
      <c r="FL60" s="33">
        <v>88.792299999999997</v>
      </c>
      <c r="FM60" s="33">
        <v>85.814109999999999</v>
      </c>
      <c r="FN60" s="33">
        <v>85.954170000000005</v>
      </c>
      <c r="FO60" s="33">
        <v>86.972530000000006</v>
      </c>
      <c r="FP60" s="33">
        <v>86.874939999999995</v>
      </c>
      <c r="FQ60" s="33">
        <v>11.7752</v>
      </c>
      <c r="FR60" s="33">
        <v>0.64996220000000005</v>
      </c>
      <c r="FS60">
        <v>0</v>
      </c>
    </row>
    <row r="61" spans="1:175" x14ac:dyDescent="0.2">
      <c r="A61" t="s">
        <v>209</v>
      </c>
      <c r="B61" t="s">
        <v>226</v>
      </c>
      <c r="C61" t="s">
        <v>235</v>
      </c>
      <c r="D61">
        <v>635</v>
      </c>
      <c r="E61" s="33">
        <v>22.827660000000002</v>
      </c>
      <c r="F61" s="33">
        <v>22.285630000000001</v>
      </c>
      <c r="G61" s="33">
        <v>22.264949999999999</v>
      </c>
      <c r="H61" s="33">
        <v>22.41104</v>
      </c>
      <c r="I61" s="33">
        <v>23.491119999999999</v>
      </c>
      <c r="J61" s="33">
        <v>25.739509999999999</v>
      </c>
      <c r="K61" s="33">
        <v>28.599959999999999</v>
      </c>
      <c r="L61" s="33">
        <v>30.288589999999999</v>
      </c>
      <c r="M61" s="33">
        <v>31.87848</v>
      </c>
      <c r="N61" s="33">
        <v>34.420229999999997</v>
      </c>
      <c r="O61" s="33">
        <v>36.079940000000001</v>
      </c>
      <c r="P61" s="33">
        <v>37.241459999999996</v>
      </c>
      <c r="Q61" s="33">
        <v>37.503430000000002</v>
      </c>
      <c r="R61" s="33">
        <v>37.692790000000002</v>
      </c>
      <c r="S61" s="33">
        <v>37.534820000000003</v>
      </c>
      <c r="T61" s="33">
        <v>36.598059999999997</v>
      </c>
      <c r="U61" s="33">
        <v>34.690449999999998</v>
      </c>
      <c r="V61" s="33">
        <v>31.931480000000001</v>
      </c>
      <c r="W61" s="33">
        <v>29.374179999999999</v>
      </c>
      <c r="X61" s="33">
        <v>28.405799999999999</v>
      </c>
      <c r="Y61" s="33">
        <v>26.744309999999999</v>
      </c>
      <c r="Z61" s="33">
        <v>25.495360000000002</v>
      </c>
      <c r="AA61" s="33">
        <v>24.38758</v>
      </c>
      <c r="AB61" s="33">
        <v>23.446960000000001</v>
      </c>
      <c r="AC61" s="33">
        <v>-1.7479210000000001</v>
      </c>
      <c r="AD61" s="33">
        <v>-1.6199509999999999</v>
      </c>
      <c r="AE61" s="33">
        <v>-1.464291</v>
      </c>
      <c r="AF61" s="33">
        <v>-1.5253859999999999</v>
      </c>
      <c r="AG61" s="33">
        <v>-0.75585840000000004</v>
      </c>
      <c r="AH61" s="33">
        <v>-0.48540689999999997</v>
      </c>
      <c r="AI61" s="33">
        <v>-0.31187789999999999</v>
      </c>
      <c r="AJ61" s="33">
        <v>-1.084292</v>
      </c>
      <c r="AK61" s="33">
        <v>-2.2286320000000002</v>
      </c>
      <c r="AL61" s="33">
        <v>-1.5177400000000001</v>
      </c>
      <c r="AM61" s="33">
        <v>-0.93870569999999998</v>
      </c>
      <c r="AN61" s="33">
        <v>-0.44169900000000001</v>
      </c>
      <c r="AO61" s="33">
        <v>-0.62552289999999999</v>
      </c>
      <c r="AP61" s="33">
        <v>-0.25904929999999998</v>
      </c>
      <c r="AQ61" s="33">
        <v>0.23680660000000001</v>
      </c>
      <c r="AR61" s="33">
        <v>-0.29733320000000002</v>
      </c>
      <c r="AS61" s="33">
        <v>-0.60486969999999995</v>
      </c>
      <c r="AT61" s="33">
        <v>-1.026346</v>
      </c>
      <c r="AU61" s="33">
        <v>-1.1661779999999999</v>
      </c>
      <c r="AV61" s="33">
        <v>-1.4368529999999999</v>
      </c>
      <c r="AW61" s="33">
        <v>-2.5916389999999998</v>
      </c>
      <c r="AX61" s="33">
        <v>-2.7789459999999999</v>
      </c>
      <c r="AY61" s="33">
        <v>-2.402479</v>
      </c>
      <c r="AZ61" s="33">
        <v>-2.333278</v>
      </c>
      <c r="BA61" s="33">
        <v>-1.255536</v>
      </c>
      <c r="BB61" s="33">
        <v>-1.1435070000000001</v>
      </c>
      <c r="BC61" s="33">
        <v>-0.99518479999999998</v>
      </c>
      <c r="BD61" s="33">
        <v>-1.055426</v>
      </c>
      <c r="BE61" s="33">
        <v>-0.308089</v>
      </c>
      <c r="BF61" s="33">
        <v>-0.12915879999999999</v>
      </c>
      <c r="BG61" s="33">
        <v>4.4396999999999999E-2</v>
      </c>
      <c r="BH61" s="33">
        <v>-0.72192369999999995</v>
      </c>
      <c r="BI61" s="33">
        <v>-1.8663940000000001</v>
      </c>
      <c r="BJ61" s="33">
        <v>-1.1417630000000001</v>
      </c>
      <c r="BK61" s="33">
        <v>-0.5538691</v>
      </c>
      <c r="BL61" s="33">
        <v>-1.7122399999999999E-2</v>
      </c>
      <c r="BM61" s="33">
        <v>-0.21150550000000001</v>
      </c>
      <c r="BN61" s="33">
        <v>0.13458100000000001</v>
      </c>
      <c r="BO61" s="33">
        <v>0.63539699999999999</v>
      </c>
      <c r="BP61" s="33">
        <v>0.11634899999999999</v>
      </c>
      <c r="BQ61" s="33">
        <v>-0.22821050000000001</v>
      </c>
      <c r="BR61" s="33">
        <v>-0.64963009999999999</v>
      </c>
      <c r="BS61" s="33">
        <v>-0.7598338</v>
      </c>
      <c r="BT61" s="33">
        <v>-1.0463389999999999</v>
      </c>
      <c r="BU61" s="33">
        <v>-2.2066409999999999</v>
      </c>
      <c r="BV61" s="33">
        <v>-2.3908849999999999</v>
      </c>
      <c r="BW61" s="33">
        <v>-1.9033409999999999</v>
      </c>
      <c r="BX61" s="33">
        <v>-1.7817810000000001</v>
      </c>
      <c r="BY61" s="33">
        <v>-0.91451150000000003</v>
      </c>
      <c r="BZ61" s="33">
        <v>-0.81352409999999997</v>
      </c>
      <c r="CA61" s="33">
        <v>-0.67028350000000003</v>
      </c>
      <c r="CB61" s="33">
        <v>-0.72993300000000005</v>
      </c>
      <c r="CC61" s="33">
        <v>2.0346000000000001E-3</v>
      </c>
      <c r="CD61" s="33">
        <v>0.1175776</v>
      </c>
      <c r="CE61" s="33">
        <v>0.29115190000000002</v>
      </c>
      <c r="CF61" s="33">
        <v>-0.4709488</v>
      </c>
      <c r="CG61" s="33">
        <v>-1.6155090000000001</v>
      </c>
      <c r="CH61" s="33">
        <v>-0.88136309999999995</v>
      </c>
      <c r="CI61" s="33">
        <v>-0.28733239999999999</v>
      </c>
      <c r="CJ61" s="33">
        <v>0.27693810000000002</v>
      </c>
      <c r="CK61" s="33">
        <v>7.5241699999999995E-2</v>
      </c>
      <c r="CL61" s="33">
        <v>0.40720810000000002</v>
      </c>
      <c r="CM61" s="33">
        <v>0.91145949999999998</v>
      </c>
      <c r="CN61" s="33">
        <v>0.4028639</v>
      </c>
      <c r="CO61" s="33">
        <v>3.2662499999999997E-2</v>
      </c>
      <c r="CP61" s="33">
        <v>-0.38871739999999999</v>
      </c>
      <c r="CQ61" s="33">
        <v>-0.47840100000000002</v>
      </c>
      <c r="CR61" s="33">
        <v>-0.77586960000000005</v>
      </c>
      <c r="CS61" s="33">
        <v>-1.9399930000000001</v>
      </c>
      <c r="CT61" s="33">
        <v>-2.122115</v>
      </c>
      <c r="CU61" s="33">
        <v>-1.557639</v>
      </c>
      <c r="CV61" s="33">
        <v>-1.3998170000000001</v>
      </c>
      <c r="CW61" s="33">
        <v>-0.57348699999999997</v>
      </c>
      <c r="CX61" s="33">
        <v>-0.48354079999999999</v>
      </c>
      <c r="CY61" s="33">
        <v>-0.34538219999999997</v>
      </c>
      <c r="CZ61" s="33">
        <v>-0.40444000000000002</v>
      </c>
      <c r="DA61" s="33">
        <v>0.3121583</v>
      </c>
      <c r="DB61" s="33">
        <v>0.36431390000000002</v>
      </c>
      <c r="DC61" s="33">
        <v>0.53790689999999997</v>
      </c>
      <c r="DD61" s="33">
        <v>-0.2199739</v>
      </c>
      <c r="DE61" s="33">
        <v>-1.3646240000000001</v>
      </c>
      <c r="DF61" s="33">
        <v>-0.62096289999999998</v>
      </c>
      <c r="DG61" s="33">
        <v>-2.07958E-2</v>
      </c>
      <c r="DH61" s="33">
        <v>0.57099849999999996</v>
      </c>
      <c r="DI61" s="33">
        <v>0.3619889</v>
      </c>
      <c r="DJ61" s="33">
        <v>0.67983530000000003</v>
      </c>
      <c r="DK61" s="33">
        <v>1.187522</v>
      </c>
      <c r="DL61" s="33">
        <v>0.68937890000000002</v>
      </c>
      <c r="DM61" s="33">
        <v>0.2935355</v>
      </c>
      <c r="DN61" s="33">
        <v>-0.1278048</v>
      </c>
      <c r="DO61" s="33">
        <v>-0.19696820000000001</v>
      </c>
      <c r="DP61" s="33">
        <v>-0.50540070000000004</v>
      </c>
      <c r="DQ61" s="33">
        <v>-1.6733439999999999</v>
      </c>
      <c r="DR61" s="33">
        <v>-1.853345</v>
      </c>
      <c r="DS61" s="33">
        <v>-1.211937</v>
      </c>
      <c r="DT61" s="33">
        <v>-1.017852</v>
      </c>
      <c r="DU61" s="33">
        <v>-8.1101900000000005E-2</v>
      </c>
      <c r="DV61" s="33">
        <v>-7.0974000000000002E-3</v>
      </c>
      <c r="DW61" s="33">
        <v>0.12372379999999999</v>
      </c>
      <c r="DX61" s="33">
        <v>6.5520200000000001E-2</v>
      </c>
      <c r="DY61" s="33">
        <v>0.75992760000000004</v>
      </c>
      <c r="DZ61" s="33">
        <v>0.72056200000000004</v>
      </c>
      <c r="EA61" s="33">
        <v>0.89418180000000003</v>
      </c>
      <c r="EB61" s="33">
        <v>0.14239399999999999</v>
      </c>
      <c r="EC61" s="33">
        <v>-1.002386</v>
      </c>
      <c r="ED61" s="33">
        <v>-0.24498639999999999</v>
      </c>
      <c r="EE61" s="33">
        <v>0.3640408</v>
      </c>
      <c r="EF61" s="33">
        <v>0.99557510000000005</v>
      </c>
      <c r="EG61" s="33">
        <v>0.77600630000000004</v>
      </c>
      <c r="EH61" s="33">
        <v>1.073466</v>
      </c>
      <c r="EI61" s="33">
        <v>1.586112</v>
      </c>
      <c r="EJ61" s="33">
        <v>1.1030610000000001</v>
      </c>
      <c r="EK61" s="33">
        <v>0.67019470000000003</v>
      </c>
      <c r="EL61" s="33">
        <v>0.24891170000000001</v>
      </c>
      <c r="EM61" s="33">
        <v>0.20937600000000001</v>
      </c>
      <c r="EN61" s="33">
        <v>-0.11488660000000001</v>
      </c>
      <c r="EO61" s="33">
        <v>-1.2883469999999999</v>
      </c>
      <c r="EP61" s="33">
        <v>-1.465284</v>
      </c>
      <c r="EQ61" s="33">
        <v>-0.71279870000000001</v>
      </c>
      <c r="ER61" s="33">
        <v>-0.46635510000000002</v>
      </c>
      <c r="ES61" s="33">
        <v>73.346119999999999</v>
      </c>
      <c r="ET61" s="33">
        <v>73.307220000000001</v>
      </c>
      <c r="EU61" s="33">
        <v>72.448670000000007</v>
      </c>
      <c r="EV61" s="33">
        <v>72.290719999999993</v>
      </c>
      <c r="EW61" s="33">
        <v>72.040949999999995</v>
      </c>
      <c r="EX61" s="33">
        <v>71.887500000000003</v>
      </c>
      <c r="EY61" s="33">
        <v>71.608469999999997</v>
      </c>
      <c r="EZ61" s="33">
        <v>71.629540000000006</v>
      </c>
      <c r="FA61" s="33">
        <v>76.450419999999994</v>
      </c>
      <c r="FB61" s="33">
        <v>82.93468</v>
      </c>
      <c r="FC61" s="33">
        <v>87.612139999999997</v>
      </c>
      <c r="FD61" s="33">
        <v>90.902789999999996</v>
      </c>
      <c r="FE61" s="33">
        <v>92.623760000000004</v>
      </c>
      <c r="FF61" s="33">
        <v>92.085369999999998</v>
      </c>
      <c r="FG61" s="33">
        <v>91.739919999999998</v>
      </c>
      <c r="FH61" s="33">
        <v>90.326589999999996</v>
      </c>
      <c r="FI61" s="33">
        <v>89.848460000000003</v>
      </c>
      <c r="FJ61" s="33">
        <v>88.518389999999997</v>
      </c>
      <c r="FK61" s="33">
        <v>86.470979999999997</v>
      </c>
      <c r="FL61" s="33">
        <v>82.714870000000005</v>
      </c>
      <c r="FM61" s="33">
        <v>79.587720000000004</v>
      </c>
      <c r="FN61" s="33">
        <v>78.190569999999994</v>
      </c>
      <c r="FO61" s="33">
        <v>76.77946</v>
      </c>
      <c r="FP61" s="33">
        <v>75.330250000000007</v>
      </c>
      <c r="FQ61" s="33">
        <v>8.3793740000000003</v>
      </c>
      <c r="FR61" s="33">
        <v>0.46758549999999999</v>
      </c>
      <c r="FS61">
        <v>0</v>
      </c>
    </row>
    <row r="62" spans="1:175" x14ac:dyDescent="0.2">
      <c r="A62" t="s">
        <v>209</v>
      </c>
      <c r="B62" t="s">
        <v>217</v>
      </c>
      <c r="C62">
        <v>42978</v>
      </c>
      <c r="D62">
        <v>11417</v>
      </c>
      <c r="E62" s="33">
        <v>18.772690000000001</v>
      </c>
      <c r="F62" s="33">
        <v>17.978090000000002</v>
      </c>
      <c r="G62" s="33">
        <v>17.58118</v>
      </c>
      <c r="H62" s="33">
        <v>17.499770000000002</v>
      </c>
      <c r="I62" s="33">
        <v>18.304120000000001</v>
      </c>
      <c r="J62" s="33">
        <v>20.26848</v>
      </c>
      <c r="K62" s="33">
        <v>23.329280000000001</v>
      </c>
      <c r="L62" s="33">
        <v>26.44143</v>
      </c>
      <c r="M62" s="33">
        <v>30.351099999999999</v>
      </c>
      <c r="N62" s="33">
        <v>33.737819999999999</v>
      </c>
      <c r="O62" s="33">
        <v>36.218649999999997</v>
      </c>
      <c r="P62" s="33">
        <v>38.113950000000003</v>
      </c>
      <c r="Q62" s="33">
        <v>38.793399999999998</v>
      </c>
      <c r="R62" s="33">
        <v>38.951599999999999</v>
      </c>
      <c r="S62" s="33">
        <v>38.477640000000001</v>
      </c>
      <c r="T62" s="33">
        <v>37.663359999999997</v>
      </c>
      <c r="U62" s="33">
        <v>36.387500000000003</v>
      </c>
      <c r="V62" s="33">
        <v>34.415149999999997</v>
      </c>
      <c r="W62" s="33">
        <v>31.328230000000001</v>
      </c>
      <c r="X62" s="33">
        <v>29.84534</v>
      </c>
      <c r="Y62" s="33">
        <v>28.1952</v>
      </c>
      <c r="Z62" s="33">
        <v>25.632829999999998</v>
      </c>
      <c r="AA62" s="33">
        <v>22.4849</v>
      </c>
      <c r="AB62" s="33">
        <v>20.24042</v>
      </c>
      <c r="AC62" s="33">
        <v>-6.4131300000000002E-2</v>
      </c>
      <c r="AD62" s="33">
        <v>-0.10675080000000001</v>
      </c>
      <c r="AE62" s="33">
        <v>-6.6072900000000004E-2</v>
      </c>
      <c r="AF62" s="33">
        <v>-0.11923159999999999</v>
      </c>
      <c r="AG62" s="33">
        <v>-6.08309E-2</v>
      </c>
      <c r="AH62" s="33">
        <v>-7.2291800000000003E-2</v>
      </c>
      <c r="AI62" s="33">
        <v>-9.6454700000000004E-2</v>
      </c>
      <c r="AJ62" s="33">
        <v>-0.1091966</v>
      </c>
      <c r="AK62" s="33">
        <v>-0.28221810000000003</v>
      </c>
      <c r="AL62" s="33">
        <v>-0.2285343</v>
      </c>
      <c r="AM62" s="33">
        <v>-0.14381620000000001</v>
      </c>
      <c r="AN62" s="33">
        <v>0.1226748</v>
      </c>
      <c r="AO62" s="33">
        <v>-3.7453899999999998E-2</v>
      </c>
      <c r="AP62" s="33">
        <v>-9.1092999999999993E-2</v>
      </c>
      <c r="AQ62" s="33">
        <v>-0.27247939999999998</v>
      </c>
      <c r="AR62" s="33">
        <v>-5.1165599999999999E-2</v>
      </c>
      <c r="AS62" s="33">
        <v>3.6466100000000001E-2</v>
      </c>
      <c r="AT62" s="33">
        <v>2.60751E-2</v>
      </c>
      <c r="AU62" s="33">
        <v>7.8660599999999997E-2</v>
      </c>
      <c r="AV62" s="33">
        <v>-0.16620760000000001</v>
      </c>
      <c r="AW62" s="33">
        <v>-0.1708527</v>
      </c>
      <c r="AX62" s="33">
        <v>-0.2261572</v>
      </c>
      <c r="AY62" s="33">
        <v>-0.26014920000000002</v>
      </c>
      <c r="AZ62" s="33">
        <v>-0.20526929999999999</v>
      </c>
      <c r="BA62" s="33">
        <v>-1.28653E-2</v>
      </c>
      <c r="BB62" s="33">
        <v>-5.6414499999999999E-2</v>
      </c>
      <c r="BC62" s="33">
        <v>-1.6120800000000001E-2</v>
      </c>
      <c r="BD62" s="33">
        <v>-6.9547100000000001E-2</v>
      </c>
      <c r="BE62" s="33">
        <v>-1.0851700000000001E-2</v>
      </c>
      <c r="BF62" s="33">
        <v>-1.94012E-2</v>
      </c>
      <c r="BG62" s="33">
        <v>-4.1598900000000001E-2</v>
      </c>
      <c r="BH62" s="33">
        <v>-4.8053899999999997E-2</v>
      </c>
      <c r="BI62" s="33">
        <v>-0.21140200000000001</v>
      </c>
      <c r="BJ62" s="33">
        <v>-0.15586459999999999</v>
      </c>
      <c r="BK62" s="33">
        <v>-6.9602999999999998E-2</v>
      </c>
      <c r="BL62" s="33">
        <v>0.199266</v>
      </c>
      <c r="BM62" s="33">
        <v>4.0185400000000003E-2</v>
      </c>
      <c r="BN62" s="33">
        <v>-1.4542899999999999E-2</v>
      </c>
      <c r="BO62" s="33">
        <v>-0.19818959999999999</v>
      </c>
      <c r="BP62" s="33">
        <v>2.1527399999999999E-2</v>
      </c>
      <c r="BQ62" s="33">
        <v>0.1055912</v>
      </c>
      <c r="BR62" s="33">
        <v>9.7050399999999995E-2</v>
      </c>
      <c r="BS62" s="33">
        <v>0.15525269999999999</v>
      </c>
      <c r="BT62" s="33">
        <v>-9.9474599999999996E-2</v>
      </c>
      <c r="BU62" s="33">
        <v>-0.1114878</v>
      </c>
      <c r="BV62" s="33">
        <v>-0.17162810000000001</v>
      </c>
      <c r="BW62" s="33">
        <v>-0.20710239999999999</v>
      </c>
      <c r="BX62" s="33">
        <v>-0.15068609999999999</v>
      </c>
      <c r="BY62" s="33">
        <v>2.2641399999999999E-2</v>
      </c>
      <c r="BZ62" s="33">
        <v>-2.1551799999999999E-2</v>
      </c>
      <c r="CA62" s="33">
        <v>1.84759E-2</v>
      </c>
      <c r="CB62" s="33">
        <v>-3.5135800000000002E-2</v>
      </c>
      <c r="CC62" s="33">
        <v>2.3763699999999999E-2</v>
      </c>
      <c r="CD62" s="33">
        <v>1.7230700000000002E-2</v>
      </c>
      <c r="CE62" s="33">
        <v>-3.6059999999999998E-3</v>
      </c>
      <c r="CF62" s="33">
        <v>-5.7067000000000003E-3</v>
      </c>
      <c r="CG62" s="33">
        <v>-0.162355</v>
      </c>
      <c r="CH62" s="33">
        <v>-0.10553369999999999</v>
      </c>
      <c r="CI62" s="33">
        <v>-1.82031E-2</v>
      </c>
      <c r="CJ62" s="33">
        <v>0.2523128</v>
      </c>
      <c r="CK62" s="33">
        <v>9.3958200000000006E-2</v>
      </c>
      <c r="CL62" s="33">
        <v>3.8475500000000003E-2</v>
      </c>
      <c r="CM62" s="33">
        <v>-0.1467367</v>
      </c>
      <c r="CN62" s="33">
        <v>7.1874400000000005E-2</v>
      </c>
      <c r="CO62" s="33">
        <v>0.15346699999999999</v>
      </c>
      <c r="CP62" s="33">
        <v>0.14620759999999999</v>
      </c>
      <c r="CQ62" s="33">
        <v>0.20830019999999999</v>
      </c>
      <c r="CR62" s="33">
        <v>-5.32556E-2</v>
      </c>
      <c r="CS62" s="33">
        <v>-7.0371900000000001E-2</v>
      </c>
      <c r="CT62" s="33">
        <v>-0.13386139999999999</v>
      </c>
      <c r="CU62" s="33">
        <v>-0.17036229999999999</v>
      </c>
      <c r="CV62" s="33">
        <v>-0.112882</v>
      </c>
      <c r="CW62" s="33">
        <v>5.8148100000000001E-2</v>
      </c>
      <c r="CX62" s="33">
        <v>1.3310900000000001E-2</v>
      </c>
      <c r="CY62" s="33">
        <v>5.3072599999999998E-2</v>
      </c>
      <c r="CZ62" s="33">
        <v>-7.2449999999999999E-4</v>
      </c>
      <c r="DA62" s="33">
        <v>5.8379100000000003E-2</v>
      </c>
      <c r="DB62" s="33">
        <v>5.3862599999999997E-2</v>
      </c>
      <c r="DC62" s="33">
        <v>3.4386899999999998E-2</v>
      </c>
      <c r="DD62" s="33">
        <v>3.6640499999999999E-2</v>
      </c>
      <c r="DE62" s="33">
        <v>-0.11330800000000001</v>
      </c>
      <c r="DF62" s="33">
        <v>-5.5202800000000003E-2</v>
      </c>
      <c r="DG62" s="33">
        <v>3.3196799999999999E-2</v>
      </c>
      <c r="DH62" s="33">
        <v>0.30535960000000001</v>
      </c>
      <c r="DI62" s="33">
        <v>0.147731</v>
      </c>
      <c r="DJ62" s="33">
        <v>9.1493900000000003E-2</v>
      </c>
      <c r="DK62" s="33">
        <v>-9.5283800000000002E-2</v>
      </c>
      <c r="DL62" s="33">
        <v>0.12222139999999999</v>
      </c>
      <c r="DM62" s="33">
        <v>0.20134279999999999</v>
      </c>
      <c r="DN62" s="33">
        <v>0.19536480000000001</v>
      </c>
      <c r="DO62" s="33">
        <v>0.26134770000000002</v>
      </c>
      <c r="DP62" s="33">
        <v>-7.0365999999999996E-3</v>
      </c>
      <c r="DQ62" s="33">
        <v>-2.9256000000000001E-2</v>
      </c>
      <c r="DR62" s="33">
        <v>-9.6094700000000005E-2</v>
      </c>
      <c r="DS62" s="33">
        <v>-0.1336222</v>
      </c>
      <c r="DT62" s="33">
        <v>-7.5077900000000003E-2</v>
      </c>
      <c r="DU62" s="33">
        <v>0.1094141</v>
      </c>
      <c r="DV62" s="33">
        <v>6.3647200000000001E-2</v>
      </c>
      <c r="DW62" s="33">
        <v>0.1030247</v>
      </c>
      <c r="DX62" s="33">
        <v>4.8959999999999997E-2</v>
      </c>
      <c r="DY62" s="33">
        <v>0.1083583</v>
      </c>
      <c r="DZ62" s="33">
        <v>0.10675320000000001</v>
      </c>
      <c r="EA62" s="33">
        <v>8.9242699999999994E-2</v>
      </c>
      <c r="EB62" s="33">
        <v>9.7783200000000001E-2</v>
      </c>
      <c r="EC62" s="33">
        <v>-4.2491899999999999E-2</v>
      </c>
      <c r="ED62" s="33">
        <v>1.74669E-2</v>
      </c>
      <c r="EE62" s="33">
        <v>0.10741000000000001</v>
      </c>
      <c r="EF62" s="33">
        <v>0.38195089999999998</v>
      </c>
      <c r="EG62" s="33">
        <v>0.2253703</v>
      </c>
      <c r="EH62" s="33">
        <v>0.168044</v>
      </c>
      <c r="EI62" s="33">
        <v>-2.0993899999999999E-2</v>
      </c>
      <c r="EJ62" s="33">
        <v>0.19491439999999999</v>
      </c>
      <c r="EK62" s="33">
        <v>0.27046789999999998</v>
      </c>
      <c r="EL62" s="33">
        <v>0.26634010000000002</v>
      </c>
      <c r="EM62" s="33">
        <v>0.33793980000000001</v>
      </c>
      <c r="EN62" s="33">
        <v>5.9696399999999997E-2</v>
      </c>
      <c r="EO62" s="33">
        <v>3.0108900000000001E-2</v>
      </c>
      <c r="EP62" s="33">
        <v>-4.1565600000000001E-2</v>
      </c>
      <c r="EQ62" s="33">
        <v>-8.0575400000000005E-2</v>
      </c>
      <c r="ER62" s="33">
        <v>-2.0494700000000001E-2</v>
      </c>
      <c r="ES62" s="33">
        <v>73.700940000000003</v>
      </c>
      <c r="ET62" s="33">
        <v>72.979159999999993</v>
      </c>
      <c r="EU62" s="33">
        <v>72.456909999999993</v>
      </c>
      <c r="EV62" s="33">
        <v>72.148510000000002</v>
      </c>
      <c r="EW62" s="33">
        <v>72.280510000000007</v>
      </c>
      <c r="EX62" s="33">
        <v>72.114599999999996</v>
      </c>
      <c r="EY62" s="33">
        <v>71.585740000000001</v>
      </c>
      <c r="EZ62" s="33">
        <v>71.476190000000003</v>
      </c>
      <c r="FA62" s="33">
        <v>74.906769999999995</v>
      </c>
      <c r="FB62" s="33">
        <v>79.462569999999999</v>
      </c>
      <c r="FC62" s="33">
        <v>83.687860000000001</v>
      </c>
      <c r="FD62" s="33">
        <v>87.424310000000006</v>
      </c>
      <c r="FE62" s="33">
        <v>90.426940000000002</v>
      </c>
      <c r="FF62" s="33">
        <v>89.605059999999995</v>
      </c>
      <c r="FG62" s="33">
        <v>89.145709999999994</v>
      </c>
      <c r="FH62" s="33">
        <v>86.926509999999993</v>
      </c>
      <c r="FI62" s="33">
        <v>86.862129999999993</v>
      </c>
      <c r="FJ62" s="33">
        <v>86.522540000000006</v>
      </c>
      <c r="FK62" s="33">
        <v>85.085509999999999</v>
      </c>
      <c r="FL62" s="33">
        <v>80.275480000000002</v>
      </c>
      <c r="FM62" s="33">
        <v>77.253810000000001</v>
      </c>
      <c r="FN62" s="33">
        <v>75.784530000000004</v>
      </c>
      <c r="FO62" s="33">
        <v>74.279790000000006</v>
      </c>
      <c r="FP62" s="33">
        <v>72.665530000000004</v>
      </c>
      <c r="FQ62" s="33">
        <v>1.3209630000000001</v>
      </c>
      <c r="FR62" s="33">
        <v>8.3214800000000005E-2</v>
      </c>
      <c r="FS62">
        <v>0</v>
      </c>
    </row>
    <row r="63" spans="1:175" x14ac:dyDescent="0.2">
      <c r="A63" t="s">
        <v>209</v>
      </c>
      <c r="B63" t="s">
        <v>217</v>
      </c>
      <c r="C63">
        <v>42979</v>
      </c>
      <c r="D63">
        <v>11417</v>
      </c>
      <c r="E63" s="33">
        <v>18.71801</v>
      </c>
      <c r="F63" s="33">
        <v>17.932410000000001</v>
      </c>
      <c r="G63" s="33">
        <v>17.551729999999999</v>
      </c>
      <c r="H63" s="33">
        <v>17.55537</v>
      </c>
      <c r="I63" s="33">
        <v>18.31456</v>
      </c>
      <c r="J63" s="33">
        <v>20.162590000000002</v>
      </c>
      <c r="K63" s="33">
        <v>23.126169999999998</v>
      </c>
      <c r="L63" s="33">
        <v>26.68881</v>
      </c>
      <c r="M63" s="33">
        <v>31.490919999999999</v>
      </c>
      <c r="N63" s="33">
        <v>35.36074</v>
      </c>
      <c r="O63" s="33">
        <v>38.049639999999997</v>
      </c>
      <c r="P63" s="33">
        <v>39.424810000000001</v>
      </c>
      <c r="Q63" s="33">
        <v>39.591270000000002</v>
      </c>
      <c r="R63" s="33">
        <v>39.970480000000002</v>
      </c>
      <c r="S63" s="33">
        <v>39.527769999999997</v>
      </c>
      <c r="T63" s="33">
        <v>38.551850000000002</v>
      </c>
      <c r="U63" s="33">
        <v>36.773359999999997</v>
      </c>
      <c r="V63" s="33">
        <v>34.592329999999997</v>
      </c>
      <c r="W63" s="33">
        <v>31.58344</v>
      </c>
      <c r="X63" s="33">
        <v>30.674939999999999</v>
      </c>
      <c r="Y63" s="33">
        <v>29.280360000000002</v>
      </c>
      <c r="Z63" s="33">
        <v>27.138870000000001</v>
      </c>
      <c r="AA63" s="33">
        <v>24.33634</v>
      </c>
      <c r="AB63" s="33">
        <v>21.721489999999999</v>
      </c>
      <c r="AC63" s="33">
        <v>-0.30159459999999999</v>
      </c>
      <c r="AD63" s="33">
        <v>-0.3053073</v>
      </c>
      <c r="AE63" s="33">
        <v>-0.2552856</v>
      </c>
      <c r="AF63" s="33">
        <v>-0.1963606</v>
      </c>
      <c r="AG63" s="33">
        <v>-0.19600780000000001</v>
      </c>
      <c r="AH63" s="33">
        <v>-0.22849910000000001</v>
      </c>
      <c r="AI63" s="33">
        <v>-0.21845310000000001</v>
      </c>
      <c r="AJ63" s="33">
        <v>-9.8807400000000004E-2</v>
      </c>
      <c r="AK63" s="33">
        <v>-0.15255440000000001</v>
      </c>
      <c r="AL63" s="33">
        <v>-0.17456379999999999</v>
      </c>
      <c r="AM63" s="33">
        <v>-0.26720349999999998</v>
      </c>
      <c r="AN63" s="33">
        <v>-0.1125184</v>
      </c>
      <c r="AO63" s="33">
        <v>-0.24832699999999999</v>
      </c>
      <c r="AP63" s="33">
        <v>-0.22732579999999999</v>
      </c>
      <c r="AQ63" s="33">
        <v>-0.1928569</v>
      </c>
      <c r="AR63" s="33">
        <v>-0.1151987</v>
      </c>
      <c r="AS63" s="33">
        <v>-9.5720799999999995E-2</v>
      </c>
      <c r="AT63" s="33">
        <v>1.9242800000000001E-2</v>
      </c>
      <c r="AU63" s="33">
        <v>3.61164E-2</v>
      </c>
      <c r="AV63" s="33">
        <v>0.12304080000000001</v>
      </c>
      <c r="AW63" s="33">
        <v>0.124721</v>
      </c>
      <c r="AX63" s="33">
        <v>3.9086000000000003E-2</v>
      </c>
      <c r="AY63" s="33">
        <v>7.1315100000000006E-2</v>
      </c>
      <c r="AZ63" s="33">
        <v>-0.14023060000000001</v>
      </c>
      <c r="BA63" s="33">
        <v>-0.24810960000000001</v>
      </c>
      <c r="BB63" s="33">
        <v>-0.25311240000000002</v>
      </c>
      <c r="BC63" s="33">
        <v>-0.20359579999999999</v>
      </c>
      <c r="BD63" s="33">
        <v>-0.14467179999999999</v>
      </c>
      <c r="BE63" s="33">
        <v>-0.14322960000000001</v>
      </c>
      <c r="BF63" s="33">
        <v>-0.17705109999999999</v>
      </c>
      <c r="BG63" s="33">
        <v>-0.16008600000000001</v>
      </c>
      <c r="BH63" s="33">
        <v>-3.02861E-2</v>
      </c>
      <c r="BI63" s="33">
        <v>-7.0856600000000006E-2</v>
      </c>
      <c r="BJ63" s="33">
        <v>-8.4181400000000003E-2</v>
      </c>
      <c r="BK63" s="33">
        <v>-0.17217009999999999</v>
      </c>
      <c r="BL63" s="33">
        <v>-1.72567E-2</v>
      </c>
      <c r="BM63" s="33">
        <v>-0.15470110000000001</v>
      </c>
      <c r="BN63" s="33">
        <v>-0.13473940000000001</v>
      </c>
      <c r="BO63" s="33">
        <v>-9.9908399999999994E-2</v>
      </c>
      <c r="BP63" s="33">
        <v>-2.69427E-2</v>
      </c>
      <c r="BQ63" s="33">
        <v>-1.59843E-2</v>
      </c>
      <c r="BR63" s="33">
        <v>9.5829300000000006E-2</v>
      </c>
      <c r="BS63" s="33">
        <v>0.11341130000000001</v>
      </c>
      <c r="BT63" s="33">
        <v>0.20053009999999999</v>
      </c>
      <c r="BU63" s="33">
        <v>0.2002977</v>
      </c>
      <c r="BV63" s="33">
        <v>0.1120738</v>
      </c>
      <c r="BW63" s="33">
        <v>0.14649809999999999</v>
      </c>
      <c r="BX63" s="33">
        <v>-6.89419E-2</v>
      </c>
      <c r="BY63" s="33">
        <v>-0.21106610000000001</v>
      </c>
      <c r="BZ63" s="33">
        <v>-0.2169623</v>
      </c>
      <c r="CA63" s="33">
        <v>-0.16779559999999999</v>
      </c>
      <c r="CB63" s="33">
        <v>-0.10887230000000001</v>
      </c>
      <c r="CC63" s="33">
        <v>-0.1066756</v>
      </c>
      <c r="CD63" s="33">
        <v>-0.1414183</v>
      </c>
      <c r="CE63" s="33">
        <v>-0.11966110000000001</v>
      </c>
      <c r="CF63" s="33">
        <v>1.7171499999999999E-2</v>
      </c>
      <c r="CG63" s="33">
        <v>-1.42729E-2</v>
      </c>
      <c r="CH63" s="33">
        <v>-2.1582899999999999E-2</v>
      </c>
      <c r="CI63" s="33">
        <v>-0.10635020000000001</v>
      </c>
      <c r="CJ63" s="33">
        <v>4.8721199999999999E-2</v>
      </c>
      <c r="CK63" s="33">
        <v>-8.9856099999999994E-2</v>
      </c>
      <c r="CL63" s="33">
        <v>-7.0614300000000005E-2</v>
      </c>
      <c r="CM63" s="33">
        <v>-3.5532599999999998E-2</v>
      </c>
      <c r="CN63" s="33">
        <v>3.4183199999999997E-2</v>
      </c>
      <c r="CO63" s="33">
        <v>3.9240900000000002E-2</v>
      </c>
      <c r="CP63" s="33">
        <v>0.1488728</v>
      </c>
      <c r="CQ63" s="33">
        <v>0.1669456</v>
      </c>
      <c r="CR63" s="33">
        <v>0.25419900000000001</v>
      </c>
      <c r="CS63" s="33">
        <v>0.25264189999999997</v>
      </c>
      <c r="CT63" s="33">
        <v>0.16262489999999999</v>
      </c>
      <c r="CU63" s="33">
        <v>0.19856960000000001</v>
      </c>
      <c r="CV63" s="33">
        <v>-1.9567500000000002E-2</v>
      </c>
      <c r="CW63" s="33">
        <v>-0.1740226</v>
      </c>
      <c r="CX63" s="33">
        <v>-0.18081220000000001</v>
      </c>
      <c r="CY63" s="33">
        <v>-0.13199540000000001</v>
      </c>
      <c r="CZ63" s="33">
        <v>-7.3072799999999993E-2</v>
      </c>
      <c r="DA63" s="33">
        <v>-7.0121600000000006E-2</v>
      </c>
      <c r="DB63" s="33">
        <v>-0.1057855</v>
      </c>
      <c r="DC63" s="33">
        <v>-7.9236200000000007E-2</v>
      </c>
      <c r="DD63" s="33">
        <v>6.4629099999999995E-2</v>
      </c>
      <c r="DE63" s="33">
        <v>4.2310800000000003E-2</v>
      </c>
      <c r="DF63" s="33">
        <v>4.1015599999999999E-2</v>
      </c>
      <c r="DG63" s="33">
        <v>-4.0530299999999998E-2</v>
      </c>
      <c r="DH63" s="33">
        <v>0.1146991</v>
      </c>
      <c r="DI63" s="33">
        <v>-2.5011100000000001E-2</v>
      </c>
      <c r="DJ63" s="33">
        <v>-6.4891999999999997E-3</v>
      </c>
      <c r="DK63" s="33">
        <v>2.8843199999999999E-2</v>
      </c>
      <c r="DL63" s="33">
        <v>9.5309099999999994E-2</v>
      </c>
      <c r="DM63" s="33">
        <v>9.4466099999999997E-2</v>
      </c>
      <c r="DN63" s="33">
        <v>0.20191629999999999</v>
      </c>
      <c r="DO63" s="33">
        <v>0.22047990000000001</v>
      </c>
      <c r="DP63" s="33">
        <v>0.30786790000000003</v>
      </c>
      <c r="DQ63" s="33">
        <v>0.30498609999999998</v>
      </c>
      <c r="DR63" s="33">
        <v>0.213176</v>
      </c>
      <c r="DS63" s="33">
        <v>0.25064110000000001</v>
      </c>
      <c r="DT63" s="33">
        <v>2.9806900000000001E-2</v>
      </c>
      <c r="DU63" s="33">
        <v>-0.12053759999999999</v>
      </c>
      <c r="DV63" s="33">
        <v>-0.12861729999999999</v>
      </c>
      <c r="DW63" s="33">
        <v>-8.0305600000000005E-2</v>
      </c>
      <c r="DX63" s="33">
        <v>-2.1384E-2</v>
      </c>
      <c r="DY63" s="33">
        <v>-1.7343399999999998E-2</v>
      </c>
      <c r="DZ63" s="33">
        <v>-5.4337499999999997E-2</v>
      </c>
      <c r="EA63" s="33">
        <v>-2.0869100000000002E-2</v>
      </c>
      <c r="EB63" s="33">
        <v>0.1331504</v>
      </c>
      <c r="EC63" s="33">
        <v>0.1240086</v>
      </c>
      <c r="ED63" s="33">
        <v>0.13139799999999999</v>
      </c>
      <c r="EE63" s="33">
        <v>5.4503099999999999E-2</v>
      </c>
      <c r="EF63" s="33">
        <v>0.2099608</v>
      </c>
      <c r="EG63" s="33">
        <v>6.8614800000000004E-2</v>
      </c>
      <c r="EH63" s="33">
        <v>8.6097199999999999E-2</v>
      </c>
      <c r="EI63" s="33">
        <v>0.1217917</v>
      </c>
      <c r="EJ63" s="33">
        <v>0.18356510000000001</v>
      </c>
      <c r="EK63" s="33">
        <v>0.17420260000000001</v>
      </c>
      <c r="EL63" s="33">
        <v>0.27850279999999999</v>
      </c>
      <c r="EM63" s="33">
        <v>0.29777490000000001</v>
      </c>
      <c r="EN63" s="33">
        <v>0.38535720000000001</v>
      </c>
      <c r="EO63" s="33">
        <v>0.38056279999999998</v>
      </c>
      <c r="EP63" s="33">
        <v>0.28616380000000002</v>
      </c>
      <c r="EQ63" s="33">
        <v>0.32582410000000001</v>
      </c>
      <c r="ER63" s="33">
        <v>0.10109559999999999</v>
      </c>
      <c r="ES63" s="33">
        <v>73.338809999999995</v>
      </c>
      <c r="ET63" s="33">
        <v>74.270070000000004</v>
      </c>
      <c r="EU63" s="33">
        <v>72.961449999999999</v>
      </c>
      <c r="EV63" s="33">
        <v>72.888859999999994</v>
      </c>
      <c r="EW63" s="33">
        <v>72.204530000000005</v>
      </c>
      <c r="EX63" s="33">
        <v>72.079650000000001</v>
      </c>
      <c r="EY63" s="33">
        <v>72.196889999999996</v>
      </c>
      <c r="EZ63" s="33">
        <v>72.340559999999996</v>
      </c>
      <c r="FA63" s="33">
        <v>78.493189999999998</v>
      </c>
      <c r="FB63" s="33">
        <v>86.243189999999998</v>
      </c>
      <c r="FC63" s="33">
        <v>92.010319999999993</v>
      </c>
      <c r="FD63" s="33">
        <v>95.402919999999995</v>
      </c>
      <c r="FE63" s="33">
        <v>95.968149999999994</v>
      </c>
      <c r="FF63" s="33">
        <v>95.758930000000007</v>
      </c>
      <c r="FG63" s="33">
        <v>95.362139999999997</v>
      </c>
      <c r="FH63" s="33">
        <v>94.552430000000001</v>
      </c>
      <c r="FI63" s="33">
        <v>93.601479999999995</v>
      </c>
      <c r="FJ63" s="33">
        <v>91.277619999999999</v>
      </c>
      <c r="FK63" s="33">
        <v>88.523579999999995</v>
      </c>
      <c r="FL63" s="33">
        <v>85.832440000000005</v>
      </c>
      <c r="FM63" s="33">
        <v>82.328900000000004</v>
      </c>
      <c r="FN63" s="33">
        <v>80.927670000000006</v>
      </c>
      <c r="FO63" s="33">
        <v>79.648009999999999</v>
      </c>
      <c r="FP63" s="33">
        <v>78.557730000000006</v>
      </c>
      <c r="FQ63" s="33">
        <v>1.584948</v>
      </c>
      <c r="FR63" s="33">
        <v>0.1016205</v>
      </c>
      <c r="FS63">
        <v>0</v>
      </c>
    </row>
    <row r="64" spans="1:175" x14ac:dyDescent="0.2">
      <c r="A64" t="s">
        <v>209</v>
      </c>
      <c r="B64" t="s">
        <v>217</v>
      </c>
      <c r="C64">
        <v>42980</v>
      </c>
      <c r="D64">
        <v>11418</v>
      </c>
      <c r="E64" s="33">
        <v>19.893920000000001</v>
      </c>
      <c r="F64" s="33">
        <v>18.89059</v>
      </c>
      <c r="G64" s="33">
        <v>18.321529999999999</v>
      </c>
      <c r="H64" s="33">
        <v>18.033080000000002</v>
      </c>
      <c r="I64" s="33">
        <v>18.311330000000002</v>
      </c>
      <c r="J64" s="33">
        <v>19.311430000000001</v>
      </c>
      <c r="K64" s="33">
        <v>20.307269999999999</v>
      </c>
      <c r="L64" s="33">
        <v>21.639710000000001</v>
      </c>
      <c r="M64" s="33">
        <v>24.521619999999999</v>
      </c>
      <c r="N64" s="33">
        <v>27.318370000000002</v>
      </c>
      <c r="O64" s="33">
        <v>29.342919999999999</v>
      </c>
      <c r="P64" s="33">
        <v>30.652740000000001</v>
      </c>
      <c r="Q64" s="33">
        <v>31.17249</v>
      </c>
      <c r="R64" s="33">
        <v>31.21416</v>
      </c>
      <c r="S64" s="33">
        <v>31.119160000000001</v>
      </c>
      <c r="T64" s="33">
        <v>31.00498</v>
      </c>
      <c r="U64" s="33">
        <v>30.986599999999999</v>
      </c>
      <c r="V64" s="33">
        <v>30.54372</v>
      </c>
      <c r="W64" s="33">
        <v>29.594539999999999</v>
      </c>
      <c r="X64" s="33">
        <v>29.389520000000001</v>
      </c>
      <c r="Y64" s="33">
        <v>28.617509999999999</v>
      </c>
      <c r="Z64" s="33">
        <v>27.113250000000001</v>
      </c>
      <c r="AA64" s="33">
        <v>24.783940000000001</v>
      </c>
      <c r="AB64" s="33">
        <v>22.86542</v>
      </c>
      <c r="AC64" s="33">
        <v>-0.21771299999999999</v>
      </c>
      <c r="AD64" s="33">
        <v>-0.158579</v>
      </c>
      <c r="AE64" s="33">
        <v>-0.13927059999999999</v>
      </c>
      <c r="AF64" s="33">
        <v>-0.14872779999999999</v>
      </c>
      <c r="AG64" s="33">
        <v>-0.25788489999999997</v>
      </c>
      <c r="AH64" s="33">
        <v>-0.1154989</v>
      </c>
      <c r="AI64" s="33">
        <v>-0.17030629999999999</v>
      </c>
      <c r="AJ64" s="33">
        <v>-0.42478090000000002</v>
      </c>
      <c r="AK64" s="33">
        <v>-0.66800660000000001</v>
      </c>
      <c r="AL64" s="33">
        <v>-0.64129820000000004</v>
      </c>
      <c r="AM64" s="33">
        <v>-0.63107650000000004</v>
      </c>
      <c r="AN64" s="33">
        <v>-0.67991860000000004</v>
      </c>
      <c r="AO64" s="33">
        <v>-0.83932779999999996</v>
      </c>
      <c r="AP64" s="33">
        <v>-0.74613289999999999</v>
      </c>
      <c r="AQ64" s="33">
        <v>-0.66137860000000004</v>
      </c>
      <c r="AR64" s="33">
        <v>-0.60894999999999999</v>
      </c>
      <c r="AS64" s="33">
        <v>-0.64474589999999998</v>
      </c>
      <c r="AT64" s="33">
        <v>-0.61809069999999999</v>
      </c>
      <c r="AU64" s="33">
        <v>-0.64130180000000003</v>
      </c>
      <c r="AV64" s="33">
        <v>-0.70361779999999996</v>
      </c>
      <c r="AW64" s="33">
        <v>-0.61016020000000004</v>
      </c>
      <c r="AX64" s="33">
        <v>-0.68021169999999997</v>
      </c>
      <c r="AY64" s="33">
        <v>-0.66483800000000004</v>
      </c>
      <c r="AZ64" s="33">
        <v>-0.54872080000000001</v>
      </c>
      <c r="BA64" s="33">
        <v>-0.1609245</v>
      </c>
      <c r="BB64" s="33">
        <v>-0.10475470000000001</v>
      </c>
      <c r="BC64" s="33">
        <v>-8.80103E-2</v>
      </c>
      <c r="BD64" s="33">
        <v>-9.8325300000000004E-2</v>
      </c>
      <c r="BE64" s="33">
        <v>-0.20504700000000001</v>
      </c>
      <c r="BF64" s="33">
        <v>-5.7487099999999999E-2</v>
      </c>
      <c r="BG64" s="33">
        <v>-0.1035227</v>
      </c>
      <c r="BH64" s="33">
        <v>-0.35274149999999999</v>
      </c>
      <c r="BI64" s="33">
        <v>-0.58647380000000005</v>
      </c>
      <c r="BJ64" s="33">
        <v>-0.55147020000000002</v>
      </c>
      <c r="BK64" s="33">
        <v>-0.53851800000000005</v>
      </c>
      <c r="BL64" s="33">
        <v>-0.58475200000000005</v>
      </c>
      <c r="BM64" s="33">
        <v>-0.74334</v>
      </c>
      <c r="BN64" s="33">
        <v>-0.65331280000000003</v>
      </c>
      <c r="BO64" s="33">
        <v>-0.56917910000000005</v>
      </c>
      <c r="BP64" s="33">
        <v>-0.51715339999999999</v>
      </c>
      <c r="BQ64" s="33">
        <v>-0.55338350000000003</v>
      </c>
      <c r="BR64" s="33">
        <v>-0.52776579999999995</v>
      </c>
      <c r="BS64" s="33">
        <v>-0.55190019999999995</v>
      </c>
      <c r="BT64" s="33">
        <v>-0.61830909999999994</v>
      </c>
      <c r="BU64" s="33">
        <v>-0.52333750000000001</v>
      </c>
      <c r="BV64" s="33">
        <v>-0.59140950000000003</v>
      </c>
      <c r="BW64" s="33">
        <v>-0.57853980000000005</v>
      </c>
      <c r="BX64" s="33">
        <v>-0.46453230000000001</v>
      </c>
      <c r="BY64" s="33">
        <v>-0.12159300000000001</v>
      </c>
      <c r="BZ64" s="33">
        <v>-6.7476099999999997E-2</v>
      </c>
      <c r="CA64" s="33">
        <v>-5.2507600000000001E-2</v>
      </c>
      <c r="CB64" s="33">
        <v>-6.3416600000000004E-2</v>
      </c>
      <c r="CC64" s="33">
        <v>-0.1684515</v>
      </c>
      <c r="CD64" s="33">
        <v>-1.7308299999999999E-2</v>
      </c>
      <c r="CE64" s="33">
        <v>-5.72685E-2</v>
      </c>
      <c r="CF64" s="33">
        <v>-0.30284729999999999</v>
      </c>
      <c r="CG64" s="33">
        <v>-0.53000440000000004</v>
      </c>
      <c r="CH64" s="33">
        <v>-0.48925560000000001</v>
      </c>
      <c r="CI64" s="33">
        <v>-0.4744121</v>
      </c>
      <c r="CJ64" s="33">
        <v>-0.51883990000000002</v>
      </c>
      <c r="CK64" s="33">
        <v>-0.67685919999999999</v>
      </c>
      <c r="CL64" s="33">
        <v>-0.58902589999999999</v>
      </c>
      <c r="CM64" s="33">
        <v>-0.50532189999999999</v>
      </c>
      <c r="CN64" s="33">
        <v>-0.45357530000000001</v>
      </c>
      <c r="CO64" s="33">
        <v>-0.49010609999999999</v>
      </c>
      <c r="CP64" s="33">
        <v>-0.46520689999999998</v>
      </c>
      <c r="CQ64" s="33">
        <v>-0.489981</v>
      </c>
      <c r="CR64" s="33">
        <v>-0.55922459999999996</v>
      </c>
      <c r="CS64" s="33">
        <v>-0.46320430000000001</v>
      </c>
      <c r="CT64" s="33">
        <v>-0.52990539999999997</v>
      </c>
      <c r="CU64" s="33">
        <v>-0.51876990000000001</v>
      </c>
      <c r="CV64" s="33">
        <v>-0.40622360000000002</v>
      </c>
      <c r="CW64" s="33">
        <v>-8.2261500000000001E-2</v>
      </c>
      <c r="CX64" s="33">
        <v>-3.0197499999999999E-2</v>
      </c>
      <c r="CY64" s="33">
        <v>-1.70049E-2</v>
      </c>
      <c r="CZ64" s="33">
        <v>-2.8507899999999999E-2</v>
      </c>
      <c r="DA64" s="33">
        <v>-0.1318561</v>
      </c>
      <c r="DB64" s="33">
        <v>2.2870499999999998E-2</v>
      </c>
      <c r="DC64" s="33">
        <v>-1.1014299999999999E-2</v>
      </c>
      <c r="DD64" s="33">
        <v>-0.25295309999999999</v>
      </c>
      <c r="DE64" s="33">
        <v>-0.47353499999999998</v>
      </c>
      <c r="DF64" s="33">
        <v>-0.427041</v>
      </c>
      <c r="DG64" s="33">
        <v>-0.41030630000000001</v>
      </c>
      <c r="DH64" s="33">
        <v>-0.45292779999999999</v>
      </c>
      <c r="DI64" s="33">
        <v>-0.61037839999999999</v>
      </c>
      <c r="DJ64" s="33">
        <v>-0.52473899999999996</v>
      </c>
      <c r="DK64" s="33">
        <v>-0.44146479999999999</v>
      </c>
      <c r="DL64" s="33">
        <v>-0.38999719999999999</v>
      </c>
      <c r="DM64" s="33">
        <v>-0.42682870000000001</v>
      </c>
      <c r="DN64" s="33">
        <v>-0.40264810000000001</v>
      </c>
      <c r="DO64" s="33">
        <v>-0.42806179999999999</v>
      </c>
      <c r="DP64" s="33">
        <v>-0.50014009999999998</v>
      </c>
      <c r="DQ64" s="33">
        <v>-0.40307110000000002</v>
      </c>
      <c r="DR64" s="33">
        <v>-0.46840130000000002</v>
      </c>
      <c r="DS64" s="33">
        <v>-0.45900010000000002</v>
      </c>
      <c r="DT64" s="33">
        <v>-0.34791490000000003</v>
      </c>
      <c r="DU64" s="33">
        <v>-2.5472999999999999E-2</v>
      </c>
      <c r="DV64" s="33">
        <v>2.36268E-2</v>
      </c>
      <c r="DW64" s="33">
        <v>3.4255399999999998E-2</v>
      </c>
      <c r="DX64" s="33">
        <v>2.18946E-2</v>
      </c>
      <c r="DY64" s="33">
        <v>-7.9018000000000005E-2</v>
      </c>
      <c r="DZ64" s="33">
        <v>8.0882300000000004E-2</v>
      </c>
      <c r="EA64" s="33">
        <v>5.5769300000000001E-2</v>
      </c>
      <c r="EB64" s="33">
        <v>-0.18091370000000001</v>
      </c>
      <c r="EC64" s="33">
        <v>-0.39200220000000002</v>
      </c>
      <c r="ED64" s="33">
        <v>-0.33721299999999998</v>
      </c>
      <c r="EE64" s="33">
        <v>-0.31774770000000002</v>
      </c>
      <c r="EF64" s="33">
        <v>-0.3577612</v>
      </c>
      <c r="EG64" s="33">
        <v>-0.51439060000000003</v>
      </c>
      <c r="EH64" s="33">
        <v>-0.431919</v>
      </c>
      <c r="EI64" s="33">
        <v>-0.3492652</v>
      </c>
      <c r="EJ64" s="33">
        <v>-0.29820059999999998</v>
      </c>
      <c r="EK64" s="33">
        <v>-0.3354663</v>
      </c>
      <c r="EL64" s="33">
        <v>-0.31232300000000002</v>
      </c>
      <c r="EM64" s="33">
        <v>-0.33866030000000003</v>
      </c>
      <c r="EN64" s="33">
        <v>-0.41483140000000002</v>
      </c>
      <c r="EO64" s="33">
        <v>-0.31624839999999999</v>
      </c>
      <c r="EP64" s="33">
        <v>-0.37959910000000002</v>
      </c>
      <c r="EQ64" s="33">
        <v>-0.37270189999999997</v>
      </c>
      <c r="ER64" s="33">
        <v>-0.26372640000000003</v>
      </c>
      <c r="ES64" s="33">
        <v>77.5715</v>
      </c>
      <c r="ET64" s="33">
        <v>76.416929999999994</v>
      </c>
      <c r="EU64" s="33">
        <v>75.521029999999996</v>
      </c>
      <c r="EV64" s="33">
        <v>75.233720000000005</v>
      </c>
      <c r="EW64" s="33">
        <v>74.611559999999997</v>
      </c>
      <c r="EX64" s="33">
        <v>73.728729999999999</v>
      </c>
      <c r="EY64" s="33">
        <v>73.414230000000003</v>
      </c>
      <c r="EZ64" s="33">
        <v>73.596109999999996</v>
      </c>
      <c r="FA64" s="33">
        <v>76.038589999999999</v>
      </c>
      <c r="FB64" s="33">
        <v>80.804400000000001</v>
      </c>
      <c r="FC64" s="33">
        <v>86.464799999999997</v>
      </c>
      <c r="FD64" s="33">
        <v>90.338329999999999</v>
      </c>
      <c r="FE64" s="33">
        <v>94.221140000000005</v>
      </c>
      <c r="FF64" s="33">
        <v>96.335809999999995</v>
      </c>
      <c r="FG64" s="33">
        <v>95.074910000000003</v>
      </c>
      <c r="FH64" s="33">
        <v>93.522350000000003</v>
      </c>
      <c r="FI64" s="33">
        <v>93.216009999999997</v>
      </c>
      <c r="FJ64" s="33">
        <v>93.327460000000002</v>
      </c>
      <c r="FK64" s="33">
        <v>91.638630000000006</v>
      </c>
      <c r="FL64" s="33">
        <v>89.171890000000005</v>
      </c>
      <c r="FM64" s="33">
        <v>86.194630000000004</v>
      </c>
      <c r="FN64" s="33">
        <v>86.284239999999997</v>
      </c>
      <c r="FO64" s="33">
        <v>87.418769999999995</v>
      </c>
      <c r="FP64" s="33">
        <v>87.211100000000002</v>
      </c>
      <c r="FQ64" s="33">
        <v>1.8545199999999999</v>
      </c>
      <c r="FR64" s="33">
        <v>0.1114607</v>
      </c>
      <c r="FS64">
        <v>0</v>
      </c>
    </row>
    <row r="65" spans="1:175" x14ac:dyDescent="0.2">
      <c r="A65" t="s">
        <v>209</v>
      </c>
      <c r="B65" t="s">
        <v>217</v>
      </c>
      <c r="C65" t="s">
        <v>235</v>
      </c>
      <c r="D65">
        <v>11417</v>
      </c>
      <c r="E65" s="33">
        <v>18.745349999999998</v>
      </c>
      <c r="F65" s="33">
        <v>17.955249999999999</v>
      </c>
      <c r="G65" s="33">
        <v>17.566459999999999</v>
      </c>
      <c r="H65" s="33">
        <v>17.527570000000001</v>
      </c>
      <c r="I65" s="33">
        <v>18.309339999999999</v>
      </c>
      <c r="J65" s="33">
        <v>20.215530000000001</v>
      </c>
      <c r="K65" s="33">
        <v>23.227730000000001</v>
      </c>
      <c r="L65" s="33">
        <v>26.56512</v>
      </c>
      <c r="M65" s="33">
        <v>30.921009999999999</v>
      </c>
      <c r="N65" s="33">
        <v>34.549280000000003</v>
      </c>
      <c r="O65" s="33">
        <v>37.134149999999998</v>
      </c>
      <c r="P65" s="33">
        <v>38.769379999999998</v>
      </c>
      <c r="Q65" s="33">
        <v>39.192340000000002</v>
      </c>
      <c r="R65" s="33">
        <v>39.461039999999997</v>
      </c>
      <c r="S65" s="33">
        <v>39.002699999999997</v>
      </c>
      <c r="T65" s="33">
        <v>38.107599999999998</v>
      </c>
      <c r="U65" s="33">
        <v>36.58043</v>
      </c>
      <c r="V65" s="33">
        <v>34.503740000000001</v>
      </c>
      <c r="W65" s="33">
        <v>31.455839999999998</v>
      </c>
      <c r="X65" s="33">
        <v>30.26014</v>
      </c>
      <c r="Y65" s="33">
        <v>28.737780000000001</v>
      </c>
      <c r="Z65" s="33">
        <v>26.385850000000001</v>
      </c>
      <c r="AA65" s="33">
        <v>23.410620000000002</v>
      </c>
      <c r="AB65" s="33">
        <v>20.98096</v>
      </c>
      <c r="AC65" s="33">
        <v>-0.17171400000000001</v>
      </c>
      <c r="AD65" s="33">
        <v>-0.19532540000000001</v>
      </c>
      <c r="AE65" s="33">
        <v>-0.1505503</v>
      </c>
      <c r="AF65" s="33">
        <v>-0.14769650000000001</v>
      </c>
      <c r="AG65" s="33">
        <v>-0.1182479</v>
      </c>
      <c r="AH65" s="33">
        <v>-0.13767940000000001</v>
      </c>
      <c r="AI65" s="33">
        <v>-0.1439802</v>
      </c>
      <c r="AJ65" s="33">
        <v>-9.0615000000000001E-2</v>
      </c>
      <c r="AK65" s="33">
        <v>-0.20312269999999999</v>
      </c>
      <c r="AL65" s="33">
        <v>-0.1865523</v>
      </c>
      <c r="AM65" s="33">
        <v>-0.18950529999999999</v>
      </c>
      <c r="AN65" s="33">
        <v>2.0680899999999999E-2</v>
      </c>
      <c r="AO65" s="33">
        <v>-0.126973</v>
      </c>
      <c r="AP65" s="33">
        <v>-0.14329919999999999</v>
      </c>
      <c r="AQ65" s="33">
        <v>-0.2138158</v>
      </c>
      <c r="AR65" s="33">
        <v>-6.2569600000000003E-2</v>
      </c>
      <c r="AS65" s="33">
        <v>-9.2327999999999993E-3</v>
      </c>
      <c r="AT65" s="33">
        <v>4.3610999999999997E-2</v>
      </c>
      <c r="AU65" s="33">
        <v>7.8908800000000001E-2</v>
      </c>
      <c r="AV65" s="33">
        <v>-8.4820000000000002E-4</v>
      </c>
      <c r="AW65" s="33">
        <v>-4.6663E-3</v>
      </c>
      <c r="AX65" s="33">
        <v>-7.5036500000000006E-2</v>
      </c>
      <c r="AY65" s="33">
        <v>-7.6920600000000006E-2</v>
      </c>
      <c r="AZ65" s="33">
        <v>-0.1565288</v>
      </c>
      <c r="BA65" s="33">
        <v>-0.12592539999999999</v>
      </c>
      <c r="BB65" s="33">
        <v>-0.15038360000000001</v>
      </c>
      <c r="BC65" s="33">
        <v>-0.1057136</v>
      </c>
      <c r="BD65" s="33">
        <v>-0.10297679999999999</v>
      </c>
      <c r="BE65" s="33">
        <v>-7.2878600000000002E-2</v>
      </c>
      <c r="BF65" s="33">
        <v>-9.3022800000000003E-2</v>
      </c>
      <c r="BG65" s="33">
        <v>-9.53291E-2</v>
      </c>
      <c r="BH65" s="33">
        <v>-3.3692199999999999E-2</v>
      </c>
      <c r="BI65" s="33">
        <v>-0.13529279999999999</v>
      </c>
      <c r="BJ65" s="33">
        <v>-0.1138865</v>
      </c>
      <c r="BK65" s="33">
        <v>-0.1143376</v>
      </c>
      <c r="BL65" s="33">
        <v>9.7389100000000006E-2</v>
      </c>
      <c r="BM65" s="33">
        <v>-5.0744600000000001E-2</v>
      </c>
      <c r="BN65" s="33">
        <v>-6.8130800000000005E-2</v>
      </c>
      <c r="BO65" s="33">
        <v>-0.14133480000000001</v>
      </c>
      <c r="BP65" s="33">
        <v>5.7269E-3</v>
      </c>
      <c r="BQ65" s="33">
        <v>5.31487E-2</v>
      </c>
      <c r="BR65" s="33">
        <v>0.1050132</v>
      </c>
      <c r="BS65" s="33">
        <v>0.14313799999999999</v>
      </c>
      <c r="BT65" s="33">
        <v>5.90124E-2</v>
      </c>
      <c r="BU65" s="33">
        <v>5.1933899999999998E-2</v>
      </c>
      <c r="BV65" s="33">
        <v>-2.2207500000000002E-2</v>
      </c>
      <c r="BW65" s="33">
        <v>-2.3142699999999999E-2</v>
      </c>
      <c r="BX65" s="33">
        <v>-0.1031765</v>
      </c>
      <c r="BY65" s="33">
        <v>-9.4212299999999999E-2</v>
      </c>
      <c r="BZ65" s="33">
        <v>-0.119257</v>
      </c>
      <c r="CA65" s="33">
        <v>-7.4659799999999998E-2</v>
      </c>
      <c r="CB65" s="33">
        <v>-7.2004100000000001E-2</v>
      </c>
      <c r="CC65" s="33">
        <v>-4.1456E-2</v>
      </c>
      <c r="CD65" s="33">
        <v>-6.2093799999999998E-2</v>
      </c>
      <c r="CE65" s="33">
        <v>-6.1633500000000001E-2</v>
      </c>
      <c r="CF65" s="33">
        <v>5.7324000000000003E-3</v>
      </c>
      <c r="CG65" s="33">
        <v>-8.8314000000000004E-2</v>
      </c>
      <c r="CH65" s="33">
        <v>-6.3558299999999998E-2</v>
      </c>
      <c r="CI65" s="33">
        <v>-6.2276699999999997E-2</v>
      </c>
      <c r="CJ65" s="33">
        <v>0.15051700000000001</v>
      </c>
      <c r="CK65" s="33">
        <v>2.0509999999999999E-3</v>
      </c>
      <c r="CL65" s="33">
        <v>-1.6069400000000001E-2</v>
      </c>
      <c r="CM65" s="33">
        <v>-9.1134699999999999E-2</v>
      </c>
      <c r="CN65" s="33">
        <v>5.3028800000000001E-2</v>
      </c>
      <c r="CO65" s="33">
        <v>9.6353900000000006E-2</v>
      </c>
      <c r="CP65" s="33">
        <v>0.14754020000000001</v>
      </c>
      <c r="CQ65" s="33">
        <v>0.18762290000000001</v>
      </c>
      <c r="CR65" s="33">
        <v>0.1004717</v>
      </c>
      <c r="CS65" s="33">
        <v>9.1134999999999994E-2</v>
      </c>
      <c r="CT65" s="33">
        <v>1.43818E-2</v>
      </c>
      <c r="CU65" s="33">
        <v>1.41037E-2</v>
      </c>
      <c r="CV65" s="33">
        <v>-6.62248E-2</v>
      </c>
      <c r="CW65" s="33">
        <v>-6.2499300000000001E-2</v>
      </c>
      <c r="CX65" s="33">
        <v>-8.8130500000000001E-2</v>
      </c>
      <c r="CY65" s="33">
        <v>-4.3606100000000002E-2</v>
      </c>
      <c r="CZ65" s="33">
        <v>-4.10313E-2</v>
      </c>
      <c r="DA65" s="33">
        <v>-1.00333E-2</v>
      </c>
      <c r="DB65" s="33">
        <v>-3.1164799999999999E-2</v>
      </c>
      <c r="DC65" s="33">
        <v>-2.7938000000000001E-2</v>
      </c>
      <c r="DD65" s="33">
        <v>4.5157000000000003E-2</v>
      </c>
      <c r="DE65" s="33">
        <v>-4.13351E-2</v>
      </c>
      <c r="DF65" s="33">
        <v>-1.32301E-2</v>
      </c>
      <c r="DG65" s="33">
        <v>-1.0215699999999999E-2</v>
      </c>
      <c r="DH65" s="33">
        <v>0.20364489999999999</v>
      </c>
      <c r="DI65" s="33">
        <v>5.4846699999999998E-2</v>
      </c>
      <c r="DJ65" s="33">
        <v>3.5992000000000003E-2</v>
      </c>
      <c r="DK65" s="33">
        <v>-4.0934499999999999E-2</v>
      </c>
      <c r="DL65" s="33">
        <v>0.10033069999999999</v>
      </c>
      <c r="DM65" s="33">
        <v>0.13955919999999999</v>
      </c>
      <c r="DN65" s="33">
        <v>0.19006719999999999</v>
      </c>
      <c r="DO65" s="33">
        <v>0.2321078</v>
      </c>
      <c r="DP65" s="33">
        <v>0.141931</v>
      </c>
      <c r="DQ65" s="33">
        <v>0.13033610000000001</v>
      </c>
      <c r="DR65" s="33">
        <v>5.0971000000000002E-2</v>
      </c>
      <c r="DS65" s="33">
        <v>5.135E-2</v>
      </c>
      <c r="DT65" s="33">
        <v>-2.92731E-2</v>
      </c>
      <c r="DU65" s="33">
        <v>-1.6710699999999998E-2</v>
      </c>
      <c r="DV65" s="33">
        <v>-4.3188699999999997E-2</v>
      </c>
      <c r="DW65" s="33">
        <v>1.2306000000000001E-3</v>
      </c>
      <c r="DX65" s="33">
        <v>3.6884000000000001E-3</v>
      </c>
      <c r="DY65" s="33">
        <v>3.5335999999999999E-2</v>
      </c>
      <c r="DZ65" s="33">
        <v>1.3491899999999999E-2</v>
      </c>
      <c r="EA65" s="33">
        <v>2.0713100000000002E-2</v>
      </c>
      <c r="EB65" s="33">
        <v>0.1020798</v>
      </c>
      <c r="EC65" s="33">
        <v>2.6494799999999999E-2</v>
      </c>
      <c r="ED65" s="33">
        <v>5.9435700000000001E-2</v>
      </c>
      <c r="EE65" s="33">
        <v>6.4951999999999996E-2</v>
      </c>
      <c r="EF65" s="33">
        <v>0.28035310000000002</v>
      </c>
      <c r="EG65" s="33">
        <v>0.1310751</v>
      </c>
      <c r="EH65" s="33">
        <v>0.11116040000000001</v>
      </c>
      <c r="EI65" s="33">
        <v>3.1546499999999998E-2</v>
      </c>
      <c r="EJ65" s="33">
        <v>0.1686271</v>
      </c>
      <c r="EK65" s="33">
        <v>0.2019407</v>
      </c>
      <c r="EL65" s="33">
        <v>0.25146940000000001</v>
      </c>
      <c r="EM65" s="33">
        <v>0.29633700000000002</v>
      </c>
      <c r="EN65" s="33">
        <v>0.20179159999999999</v>
      </c>
      <c r="EO65" s="33">
        <v>0.1869363</v>
      </c>
      <c r="EP65" s="33">
        <v>0.1038</v>
      </c>
      <c r="EQ65" s="33">
        <v>0.1051279</v>
      </c>
      <c r="ER65" s="33">
        <v>2.4079300000000001E-2</v>
      </c>
      <c r="ES65" s="33">
        <v>73.519009999999994</v>
      </c>
      <c r="ET65" s="33">
        <v>73.627290000000002</v>
      </c>
      <c r="EU65" s="33">
        <v>72.710300000000004</v>
      </c>
      <c r="EV65" s="33">
        <v>72.520049999999998</v>
      </c>
      <c r="EW65" s="33">
        <v>72.242369999999994</v>
      </c>
      <c r="EX65" s="33">
        <v>72.097110000000001</v>
      </c>
      <c r="EY65" s="33">
        <v>71.890749999999997</v>
      </c>
      <c r="EZ65" s="33">
        <v>71.910200000000003</v>
      </c>
      <c r="FA65" s="33">
        <v>76.728650000000002</v>
      </c>
      <c r="FB65" s="33">
        <v>82.928250000000006</v>
      </c>
      <c r="FC65" s="33">
        <v>87.956440000000001</v>
      </c>
      <c r="FD65" s="33">
        <v>91.491839999999996</v>
      </c>
      <c r="FE65" s="33">
        <v>93.232249999999993</v>
      </c>
      <c r="FF65" s="33">
        <v>92.725939999999994</v>
      </c>
      <c r="FG65" s="33">
        <v>92.291240000000002</v>
      </c>
      <c r="FH65" s="33">
        <v>90.785880000000006</v>
      </c>
      <c r="FI65" s="33">
        <v>90.254900000000006</v>
      </c>
      <c r="FJ65" s="33">
        <v>88.906109999999998</v>
      </c>
      <c r="FK65" s="33">
        <v>86.812700000000007</v>
      </c>
      <c r="FL65" s="33">
        <v>83.078010000000006</v>
      </c>
      <c r="FM65" s="33">
        <v>79.825109999999995</v>
      </c>
      <c r="FN65" s="33">
        <v>78.415080000000003</v>
      </c>
      <c r="FO65" s="33">
        <v>77.048929999999999</v>
      </c>
      <c r="FP65" s="33">
        <v>75.708759999999998</v>
      </c>
      <c r="FQ65" s="33">
        <v>1.3270109999999999</v>
      </c>
      <c r="FR65" s="33">
        <v>8.2886799999999997E-2</v>
      </c>
      <c r="FS65">
        <v>0</v>
      </c>
    </row>
    <row r="66" spans="1:175" x14ac:dyDescent="0.2">
      <c r="A66" t="s">
        <v>209</v>
      </c>
      <c r="B66" t="s">
        <v>218</v>
      </c>
      <c r="C66">
        <v>42978</v>
      </c>
      <c r="D66">
        <v>391</v>
      </c>
      <c r="E66" s="33">
        <v>29.0335</v>
      </c>
      <c r="F66" s="33">
        <v>28.05217</v>
      </c>
      <c r="G66" s="33">
        <v>27.08588</v>
      </c>
      <c r="H66" s="33">
        <v>27.286460000000002</v>
      </c>
      <c r="I66" s="33">
        <v>28.16377</v>
      </c>
      <c r="J66" s="33">
        <v>30.076640000000001</v>
      </c>
      <c r="K66" s="33">
        <v>36.997860000000003</v>
      </c>
      <c r="L66" s="33">
        <v>44.375839999999997</v>
      </c>
      <c r="M66" s="33">
        <v>50.957030000000003</v>
      </c>
      <c r="N66" s="33">
        <v>55.316850000000002</v>
      </c>
      <c r="O66" s="33">
        <v>58.343559999999997</v>
      </c>
      <c r="P66" s="33">
        <v>60.691029999999998</v>
      </c>
      <c r="Q66" s="33">
        <v>61.575530000000001</v>
      </c>
      <c r="R66" s="33">
        <v>61.84525</v>
      </c>
      <c r="S66" s="33">
        <v>60.021709999999999</v>
      </c>
      <c r="T66" s="33">
        <v>56.380670000000002</v>
      </c>
      <c r="U66" s="33">
        <v>52.228650000000002</v>
      </c>
      <c r="V66" s="33">
        <v>49.16133</v>
      </c>
      <c r="W66" s="33">
        <v>44.261420000000001</v>
      </c>
      <c r="X66" s="33">
        <v>43.584269999999997</v>
      </c>
      <c r="Y66" s="33">
        <v>41.881180000000001</v>
      </c>
      <c r="Z66" s="33">
        <v>37.623429999999999</v>
      </c>
      <c r="AA66" s="33">
        <v>34.080019999999998</v>
      </c>
      <c r="AB66" s="33">
        <v>30.65551</v>
      </c>
      <c r="AC66" s="33">
        <v>-0.55591789999999996</v>
      </c>
      <c r="AD66" s="33">
        <v>-0.56371910000000003</v>
      </c>
      <c r="AE66" s="33">
        <v>-0.84996349999999998</v>
      </c>
      <c r="AF66" s="33">
        <v>0.17863960000000001</v>
      </c>
      <c r="AG66" s="33">
        <v>1.6219730000000001</v>
      </c>
      <c r="AH66" s="33">
        <v>0.5756812</v>
      </c>
      <c r="AI66" s="33">
        <v>-0.53439530000000002</v>
      </c>
      <c r="AJ66" s="33">
        <v>-0.86004990000000003</v>
      </c>
      <c r="AK66" s="33">
        <v>-1.858644</v>
      </c>
      <c r="AL66" s="33">
        <v>-2.5192770000000002</v>
      </c>
      <c r="AM66" s="33">
        <v>-2.210887</v>
      </c>
      <c r="AN66" s="33">
        <v>-1.218885</v>
      </c>
      <c r="AO66" s="33">
        <v>-1.485689</v>
      </c>
      <c r="AP66" s="33">
        <v>-1.902736</v>
      </c>
      <c r="AQ66" s="33">
        <v>-1.4943070000000001</v>
      </c>
      <c r="AR66" s="33">
        <v>-0.1668665</v>
      </c>
      <c r="AS66" s="33">
        <v>1.3510040000000001</v>
      </c>
      <c r="AT66" s="33">
        <v>2.3218779999999999</v>
      </c>
      <c r="AU66" s="33">
        <v>0.87251699999999999</v>
      </c>
      <c r="AV66" s="33">
        <v>-0.45465660000000002</v>
      </c>
      <c r="AW66" s="33">
        <v>-1.1965399999999999</v>
      </c>
      <c r="AX66" s="33">
        <v>-1.1848730000000001</v>
      </c>
      <c r="AY66" s="33">
        <v>-1.0414099999999999</v>
      </c>
      <c r="AZ66" s="33">
        <v>-1.478143</v>
      </c>
      <c r="BA66" s="33">
        <v>0.1013305</v>
      </c>
      <c r="BB66" s="33">
        <v>5.25686E-2</v>
      </c>
      <c r="BC66" s="33">
        <v>-0.19538220000000001</v>
      </c>
      <c r="BD66" s="33">
        <v>0.8332174</v>
      </c>
      <c r="BE66" s="33">
        <v>2.1707969999999999</v>
      </c>
      <c r="BF66" s="33">
        <v>1.084598</v>
      </c>
      <c r="BG66" s="33">
        <v>0.15042369999999999</v>
      </c>
      <c r="BH66" s="33">
        <v>-0.1222694</v>
      </c>
      <c r="BI66" s="33">
        <v>-1.0322499999999999</v>
      </c>
      <c r="BJ66" s="33">
        <v>-1.620215</v>
      </c>
      <c r="BK66" s="33">
        <v>-1.352778</v>
      </c>
      <c r="BL66" s="33">
        <v>-0.31302970000000002</v>
      </c>
      <c r="BM66" s="33">
        <v>-0.59575270000000002</v>
      </c>
      <c r="BN66" s="33">
        <v>-0.97148389999999996</v>
      </c>
      <c r="BO66" s="33">
        <v>-0.63646250000000004</v>
      </c>
      <c r="BP66" s="33">
        <v>0.60905509999999996</v>
      </c>
      <c r="BQ66" s="33">
        <v>2.1126390000000002</v>
      </c>
      <c r="BR66" s="33">
        <v>3.1094469999999998</v>
      </c>
      <c r="BS66" s="33">
        <v>1.70902</v>
      </c>
      <c r="BT66" s="33">
        <v>0.34445799999999999</v>
      </c>
      <c r="BU66" s="33">
        <v>-0.45539639999999998</v>
      </c>
      <c r="BV66" s="33">
        <v>-0.51348919999999998</v>
      </c>
      <c r="BW66" s="33">
        <v>-0.413323</v>
      </c>
      <c r="BX66" s="33">
        <v>-0.89986659999999996</v>
      </c>
      <c r="BY66" s="33">
        <v>0.5565388</v>
      </c>
      <c r="BZ66" s="33">
        <v>0.47940759999999999</v>
      </c>
      <c r="CA66" s="33">
        <v>0.25797880000000001</v>
      </c>
      <c r="CB66" s="33">
        <v>1.2865759999999999</v>
      </c>
      <c r="CC66" s="33">
        <v>2.55091</v>
      </c>
      <c r="CD66" s="33">
        <v>1.437073</v>
      </c>
      <c r="CE66" s="33">
        <v>0.62472729999999999</v>
      </c>
      <c r="CF66" s="33">
        <v>0.38871519999999998</v>
      </c>
      <c r="CG66" s="33">
        <v>-0.45989200000000002</v>
      </c>
      <c r="CH66" s="33">
        <v>-0.99752799999999997</v>
      </c>
      <c r="CI66" s="33">
        <v>-0.75845439999999997</v>
      </c>
      <c r="CJ66" s="33">
        <v>0.31436310000000001</v>
      </c>
      <c r="CK66" s="33">
        <v>2.06146E-2</v>
      </c>
      <c r="CL66" s="33">
        <v>-0.32650170000000001</v>
      </c>
      <c r="CM66" s="33">
        <v>-4.2321999999999999E-2</v>
      </c>
      <c r="CN66" s="33">
        <v>1.1464559999999999</v>
      </c>
      <c r="CO66" s="33">
        <v>2.6401439999999998</v>
      </c>
      <c r="CP66" s="33">
        <v>3.6549140000000002</v>
      </c>
      <c r="CQ66" s="33">
        <v>2.2883789999999999</v>
      </c>
      <c r="CR66" s="33">
        <v>0.89792240000000001</v>
      </c>
      <c r="CS66" s="33">
        <v>5.7917700000000003E-2</v>
      </c>
      <c r="CT66" s="33">
        <v>-4.8490600000000002E-2</v>
      </c>
      <c r="CU66" s="33">
        <v>2.16879E-2</v>
      </c>
      <c r="CV66" s="33">
        <v>-0.49935390000000002</v>
      </c>
      <c r="CW66" s="33">
        <v>1.011747</v>
      </c>
      <c r="CX66" s="33">
        <v>0.90624660000000001</v>
      </c>
      <c r="CY66" s="33">
        <v>0.71133979999999997</v>
      </c>
      <c r="CZ66" s="33">
        <v>1.739935</v>
      </c>
      <c r="DA66" s="33">
        <v>2.9310230000000002</v>
      </c>
      <c r="DB66" s="33">
        <v>1.7895479999999999</v>
      </c>
      <c r="DC66" s="33">
        <v>1.0990310000000001</v>
      </c>
      <c r="DD66" s="33">
        <v>0.89969980000000005</v>
      </c>
      <c r="DE66" s="33">
        <v>0.112466</v>
      </c>
      <c r="DF66" s="33">
        <v>-0.37484070000000003</v>
      </c>
      <c r="DG66" s="33">
        <v>-0.16413079999999999</v>
      </c>
      <c r="DH66" s="33">
        <v>0.94175589999999998</v>
      </c>
      <c r="DI66" s="33">
        <v>0.63698180000000004</v>
      </c>
      <c r="DJ66" s="33">
        <v>0.3184805</v>
      </c>
      <c r="DK66" s="33">
        <v>0.55181849999999999</v>
      </c>
      <c r="DL66" s="33">
        <v>1.6838569999999999</v>
      </c>
      <c r="DM66" s="33">
        <v>3.1676500000000001</v>
      </c>
      <c r="DN66" s="33">
        <v>4.2003810000000001</v>
      </c>
      <c r="DO66" s="33">
        <v>2.8677380000000001</v>
      </c>
      <c r="DP66" s="33">
        <v>1.451387</v>
      </c>
      <c r="DQ66" s="33">
        <v>0.57123179999999996</v>
      </c>
      <c r="DR66" s="33">
        <v>0.41650799999999999</v>
      </c>
      <c r="DS66" s="33">
        <v>0.45669880000000002</v>
      </c>
      <c r="DT66" s="33">
        <v>-9.8841200000000004E-2</v>
      </c>
      <c r="DU66" s="33">
        <v>1.6689959999999999</v>
      </c>
      <c r="DV66" s="33">
        <v>1.5225340000000001</v>
      </c>
      <c r="DW66" s="33">
        <v>1.3659209999999999</v>
      </c>
      <c r="DX66" s="33">
        <v>2.3945120000000002</v>
      </c>
      <c r="DY66" s="33">
        <v>3.4798469999999999</v>
      </c>
      <c r="DZ66" s="33">
        <v>2.2984650000000002</v>
      </c>
      <c r="EA66" s="33">
        <v>1.7838499999999999</v>
      </c>
      <c r="EB66" s="33">
        <v>1.63748</v>
      </c>
      <c r="EC66" s="33">
        <v>0.93886000000000003</v>
      </c>
      <c r="ED66" s="33">
        <v>0.52422089999999999</v>
      </c>
      <c r="EE66" s="33">
        <v>0.69397810000000004</v>
      </c>
      <c r="EF66" s="33">
        <v>1.8476109999999999</v>
      </c>
      <c r="EG66" s="33">
        <v>1.526918</v>
      </c>
      <c r="EH66" s="33">
        <v>1.2497320000000001</v>
      </c>
      <c r="EI66" s="33">
        <v>1.4096630000000001</v>
      </c>
      <c r="EJ66" s="33">
        <v>2.4597790000000002</v>
      </c>
      <c r="EK66" s="33">
        <v>3.929284</v>
      </c>
      <c r="EL66" s="33">
        <v>4.9879490000000004</v>
      </c>
      <c r="EM66" s="33">
        <v>3.7042410000000001</v>
      </c>
      <c r="EN66" s="33">
        <v>2.2505009999999999</v>
      </c>
      <c r="EO66" s="33">
        <v>1.312376</v>
      </c>
      <c r="EP66" s="33">
        <v>1.0878920000000001</v>
      </c>
      <c r="EQ66" s="33">
        <v>1.0847850000000001</v>
      </c>
      <c r="ER66" s="33">
        <v>0.47943550000000001</v>
      </c>
      <c r="ES66" s="33">
        <v>73.898589999999999</v>
      </c>
      <c r="ET66" s="33">
        <v>73.247159999999994</v>
      </c>
      <c r="EU66" s="33">
        <v>72.715419999999995</v>
      </c>
      <c r="EV66" s="33">
        <v>72.364289999999997</v>
      </c>
      <c r="EW66" s="33">
        <v>72.521799999999999</v>
      </c>
      <c r="EX66" s="33">
        <v>72.405649999999994</v>
      </c>
      <c r="EY66" s="33">
        <v>71.767399999999995</v>
      </c>
      <c r="EZ66" s="33">
        <v>71.684150000000002</v>
      </c>
      <c r="FA66" s="33">
        <v>74.934430000000006</v>
      </c>
      <c r="FB66" s="33">
        <v>79.122209999999995</v>
      </c>
      <c r="FC66" s="33">
        <v>83.530720000000002</v>
      </c>
      <c r="FD66" s="33">
        <v>87.017380000000003</v>
      </c>
      <c r="FE66" s="33">
        <v>90.05077</v>
      </c>
      <c r="FF66" s="33">
        <v>89.418620000000004</v>
      </c>
      <c r="FG66" s="33">
        <v>88.885059999999996</v>
      </c>
      <c r="FH66" s="33">
        <v>86.667609999999996</v>
      </c>
      <c r="FI66" s="33">
        <v>87.021100000000004</v>
      </c>
      <c r="FJ66" s="33">
        <v>86.819360000000003</v>
      </c>
      <c r="FK66" s="33">
        <v>85.389390000000006</v>
      </c>
      <c r="FL66" s="33">
        <v>80.640010000000004</v>
      </c>
      <c r="FM66" s="33">
        <v>77.597890000000007</v>
      </c>
      <c r="FN66" s="33">
        <v>76.079610000000002</v>
      </c>
      <c r="FO66" s="33">
        <v>74.47475</v>
      </c>
      <c r="FP66" s="33">
        <v>72.883080000000007</v>
      </c>
      <c r="FQ66" s="33">
        <v>14.92793</v>
      </c>
      <c r="FR66" s="33">
        <v>0.95708780000000004</v>
      </c>
      <c r="FS66">
        <v>0</v>
      </c>
    </row>
    <row r="67" spans="1:175" x14ac:dyDescent="0.2">
      <c r="A67" t="s">
        <v>209</v>
      </c>
      <c r="B67" t="s">
        <v>218</v>
      </c>
      <c r="C67">
        <v>42979</v>
      </c>
      <c r="D67">
        <v>391</v>
      </c>
      <c r="E67" s="33">
        <v>28.466180000000001</v>
      </c>
      <c r="F67" s="33">
        <v>27.273399999999999</v>
      </c>
      <c r="G67" s="33">
        <v>26.438669999999998</v>
      </c>
      <c r="H67" s="33">
        <v>26.69595</v>
      </c>
      <c r="I67" s="33">
        <v>27.26586</v>
      </c>
      <c r="J67" s="33">
        <v>29.506160000000001</v>
      </c>
      <c r="K67" s="33">
        <v>35.204320000000003</v>
      </c>
      <c r="L67" s="33">
        <v>43.800870000000003</v>
      </c>
      <c r="M67" s="33">
        <v>52.048290000000001</v>
      </c>
      <c r="N67" s="33">
        <v>58.001910000000002</v>
      </c>
      <c r="O67" s="33">
        <v>62.13496</v>
      </c>
      <c r="P67" s="33">
        <v>63.44744</v>
      </c>
      <c r="Q67" s="33">
        <v>63.470300000000002</v>
      </c>
      <c r="R67" s="33">
        <v>63.706740000000003</v>
      </c>
      <c r="S67" s="33">
        <v>61.608510000000003</v>
      </c>
      <c r="T67" s="33">
        <v>57.662959999999998</v>
      </c>
      <c r="U67" s="33">
        <v>51.431809999999999</v>
      </c>
      <c r="V67" s="33">
        <v>47.542969999999997</v>
      </c>
      <c r="W67" s="33">
        <v>43.903750000000002</v>
      </c>
      <c r="X67" s="33">
        <v>43.774169999999998</v>
      </c>
      <c r="Y67" s="33">
        <v>42.919530000000002</v>
      </c>
      <c r="Z67" s="33">
        <v>39.218319999999999</v>
      </c>
      <c r="AA67" s="33">
        <v>36.695500000000003</v>
      </c>
      <c r="AB67" s="33">
        <v>33.069490000000002</v>
      </c>
      <c r="AC67" s="33">
        <v>-1.594894</v>
      </c>
      <c r="AD67" s="33">
        <v>-1.4433229999999999</v>
      </c>
      <c r="AE67" s="33">
        <v>-1.3889069999999999</v>
      </c>
      <c r="AF67" s="33">
        <v>-0.19073480000000001</v>
      </c>
      <c r="AG67" s="33">
        <v>-0.2033152</v>
      </c>
      <c r="AH67" s="33">
        <v>-0.79758110000000004</v>
      </c>
      <c r="AI67" s="33">
        <v>-1.55454</v>
      </c>
      <c r="AJ67" s="33">
        <v>-1.6946650000000001</v>
      </c>
      <c r="AK67" s="33">
        <v>-1.4819580000000001</v>
      </c>
      <c r="AL67" s="33">
        <v>-1.465327</v>
      </c>
      <c r="AM67" s="33">
        <v>-1.0087440000000001</v>
      </c>
      <c r="AN67" s="33">
        <v>-0.87992579999999998</v>
      </c>
      <c r="AO67" s="33">
        <v>-0.48377880000000001</v>
      </c>
      <c r="AP67" s="33">
        <v>-0.65829289999999996</v>
      </c>
      <c r="AQ67" s="33">
        <v>-0.68734099999999998</v>
      </c>
      <c r="AR67" s="33">
        <v>0.2436209</v>
      </c>
      <c r="AS67" s="33">
        <v>0.29262510000000003</v>
      </c>
      <c r="AT67" s="33">
        <v>0.99644410000000005</v>
      </c>
      <c r="AU67" s="33">
        <v>1.721687</v>
      </c>
      <c r="AV67" s="33">
        <v>0.57085350000000001</v>
      </c>
      <c r="AW67" s="33">
        <v>1.25515</v>
      </c>
      <c r="AX67" s="33">
        <v>0.17379249999999999</v>
      </c>
      <c r="AY67" s="33">
        <v>0.93941759999999996</v>
      </c>
      <c r="AZ67" s="33">
        <v>0.72745720000000003</v>
      </c>
      <c r="BA67" s="33">
        <v>-0.95057519999999995</v>
      </c>
      <c r="BB67" s="33">
        <v>-0.87808459999999999</v>
      </c>
      <c r="BC67" s="33">
        <v>-0.83478249999999998</v>
      </c>
      <c r="BD67" s="33">
        <v>0.3521416</v>
      </c>
      <c r="BE67" s="33">
        <v>0.34522989999999998</v>
      </c>
      <c r="BF67" s="33">
        <v>-0.2044647</v>
      </c>
      <c r="BG67" s="33">
        <v>-0.91065600000000002</v>
      </c>
      <c r="BH67" s="33">
        <v>-0.88601759999999996</v>
      </c>
      <c r="BI67" s="33">
        <v>-0.53512360000000003</v>
      </c>
      <c r="BJ67" s="33">
        <v>-0.4441368</v>
      </c>
      <c r="BK67" s="33">
        <v>2.4613300000000001E-2</v>
      </c>
      <c r="BL67" s="33">
        <v>0.13750960000000001</v>
      </c>
      <c r="BM67" s="33">
        <v>0.50262249999999997</v>
      </c>
      <c r="BN67" s="33">
        <v>0.36304700000000001</v>
      </c>
      <c r="BO67" s="33">
        <v>0.28227200000000002</v>
      </c>
      <c r="BP67" s="33">
        <v>1.1204890000000001</v>
      </c>
      <c r="BQ67" s="33">
        <v>1.0511029999999999</v>
      </c>
      <c r="BR67" s="33">
        <v>1.737628</v>
      </c>
      <c r="BS67" s="33">
        <v>2.4723099999999998</v>
      </c>
      <c r="BT67" s="33">
        <v>1.337126</v>
      </c>
      <c r="BU67" s="33">
        <v>1.942798</v>
      </c>
      <c r="BV67" s="33">
        <v>0.89724800000000005</v>
      </c>
      <c r="BW67" s="33">
        <v>1.689986</v>
      </c>
      <c r="BX67" s="33">
        <v>1.3326519999999999</v>
      </c>
      <c r="BY67" s="33">
        <v>-0.50432189999999999</v>
      </c>
      <c r="BZ67" s="33">
        <v>-0.48660249999999999</v>
      </c>
      <c r="CA67" s="33">
        <v>-0.4509976</v>
      </c>
      <c r="CB67" s="33">
        <v>0.72813620000000001</v>
      </c>
      <c r="CC67" s="33">
        <v>0.72515059999999998</v>
      </c>
      <c r="CD67" s="33">
        <v>0.20632590000000001</v>
      </c>
      <c r="CE67" s="33">
        <v>-0.4647037</v>
      </c>
      <c r="CF67" s="33">
        <v>-0.32595099999999999</v>
      </c>
      <c r="CG67" s="33">
        <v>0.1206508</v>
      </c>
      <c r="CH67" s="33">
        <v>0.26313629999999999</v>
      </c>
      <c r="CI67" s="33">
        <v>0.74031360000000002</v>
      </c>
      <c r="CJ67" s="33">
        <v>0.84218219999999999</v>
      </c>
      <c r="CK67" s="33">
        <v>1.1858010000000001</v>
      </c>
      <c r="CL67" s="33">
        <v>1.070424</v>
      </c>
      <c r="CM67" s="33">
        <v>0.95382290000000003</v>
      </c>
      <c r="CN67" s="33">
        <v>1.727805</v>
      </c>
      <c r="CO67" s="33">
        <v>1.576422</v>
      </c>
      <c r="CP67" s="33">
        <v>2.250969</v>
      </c>
      <c r="CQ67" s="33">
        <v>2.9921890000000002</v>
      </c>
      <c r="CR67" s="33">
        <v>1.8678440000000001</v>
      </c>
      <c r="CS67" s="33">
        <v>2.4190610000000001</v>
      </c>
      <c r="CT67" s="33">
        <v>1.3983110000000001</v>
      </c>
      <c r="CU67" s="33">
        <v>2.2098279999999999</v>
      </c>
      <c r="CV67" s="33">
        <v>1.751808</v>
      </c>
      <c r="CW67" s="33">
        <v>-5.8068500000000002E-2</v>
      </c>
      <c r="CX67" s="33">
        <v>-9.5120399999999994E-2</v>
      </c>
      <c r="CY67" s="33">
        <v>-6.7212599999999997E-2</v>
      </c>
      <c r="CZ67" s="33">
        <v>1.104131</v>
      </c>
      <c r="DA67" s="33">
        <v>1.1050709999999999</v>
      </c>
      <c r="DB67" s="33">
        <v>0.61711649999999996</v>
      </c>
      <c r="DC67" s="33">
        <v>-1.8751500000000001E-2</v>
      </c>
      <c r="DD67" s="33">
        <v>0.2341155</v>
      </c>
      <c r="DE67" s="33">
        <v>0.77642520000000004</v>
      </c>
      <c r="DF67" s="33">
        <v>0.97040939999999998</v>
      </c>
      <c r="DG67" s="33">
        <v>1.4560139999999999</v>
      </c>
      <c r="DH67" s="33">
        <v>1.5468550000000001</v>
      </c>
      <c r="DI67" s="33">
        <v>1.8689800000000001</v>
      </c>
      <c r="DJ67" s="33">
        <v>1.777801</v>
      </c>
      <c r="DK67" s="33">
        <v>1.6253740000000001</v>
      </c>
      <c r="DL67" s="33">
        <v>2.335121</v>
      </c>
      <c r="DM67" s="33">
        <v>2.1017410000000001</v>
      </c>
      <c r="DN67" s="33">
        <v>2.76431</v>
      </c>
      <c r="DO67" s="33">
        <v>3.5120680000000002</v>
      </c>
      <c r="DP67" s="33">
        <v>2.3985620000000001</v>
      </c>
      <c r="DQ67" s="33">
        <v>2.895324</v>
      </c>
      <c r="DR67" s="33">
        <v>1.8993739999999999</v>
      </c>
      <c r="DS67" s="33">
        <v>2.72967</v>
      </c>
      <c r="DT67" s="33">
        <v>2.1709640000000001</v>
      </c>
      <c r="DU67" s="33">
        <v>0.58625039999999995</v>
      </c>
      <c r="DV67" s="33">
        <v>0.47011760000000002</v>
      </c>
      <c r="DW67" s="33">
        <v>0.48691190000000001</v>
      </c>
      <c r="DX67" s="33">
        <v>1.6470070000000001</v>
      </c>
      <c r="DY67" s="33">
        <v>1.653616</v>
      </c>
      <c r="DZ67" s="33">
        <v>1.2102329999999999</v>
      </c>
      <c r="EA67" s="33">
        <v>0.62513269999999999</v>
      </c>
      <c r="EB67" s="33">
        <v>1.0427630000000001</v>
      </c>
      <c r="EC67" s="33">
        <v>1.7232590000000001</v>
      </c>
      <c r="ED67" s="33">
        <v>1.9915989999999999</v>
      </c>
      <c r="EE67" s="33">
        <v>2.4893709999999998</v>
      </c>
      <c r="EF67" s="33">
        <v>2.5642900000000002</v>
      </c>
      <c r="EG67" s="33">
        <v>2.8553809999999999</v>
      </c>
      <c r="EH67" s="33">
        <v>2.7991410000000001</v>
      </c>
      <c r="EI67" s="33">
        <v>2.5949870000000002</v>
      </c>
      <c r="EJ67" s="33">
        <v>3.211989</v>
      </c>
      <c r="EK67" s="33">
        <v>2.8602189999999998</v>
      </c>
      <c r="EL67" s="33">
        <v>3.5054940000000001</v>
      </c>
      <c r="EM67" s="33">
        <v>4.2626910000000002</v>
      </c>
      <c r="EN67" s="33">
        <v>3.1648339999999999</v>
      </c>
      <c r="EO67" s="33">
        <v>3.5829719999999998</v>
      </c>
      <c r="EP67" s="33">
        <v>2.62283</v>
      </c>
      <c r="EQ67" s="33">
        <v>3.4802379999999999</v>
      </c>
      <c r="ER67" s="33">
        <v>2.7761589999999998</v>
      </c>
      <c r="ES67" s="33">
        <v>73.623660000000001</v>
      </c>
      <c r="ET67" s="33">
        <v>74.497860000000003</v>
      </c>
      <c r="EU67" s="33">
        <v>73.127870000000001</v>
      </c>
      <c r="EV67" s="33">
        <v>73.112629999999996</v>
      </c>
      <c r="EW67" s="33">
        <v>72.506209999999996</v>
      </c>
      <c r="EX67" s="33">
        <v>72.273979999999995</v>
      </c>
      <c r="EY67" s="33">
        <v>72.41816</v>
      </c>
      <c r="EZ67" s="33">
        <v>72.635980000000004</v>
      </c>
      <c r="FA67" s="33">
        <v>78.696399999999997</v>
      </c>
      <c r="FB67" s="33">
        <v>86.28098</v>
      </c>
      <c r="FC67" s="33">
        <v>92.063389999999998</v>
      </c>
      <c r="FD67" s="33">
        <v>95.538960000000003</v>
      </c>
      <c r="FE67" s="33">
        <v>96.019260000000003</v>
      </c>
      <c r="FF67" s="33">
        <v>95.767359999999996</v>
      </c>
      <c r="FG67" s="33">
        <v>95.278599999999997</v>
      </c>
      <c r="FH67" s="33">
        <v>94.486829999999998</v>
      </c>
      <c r="FI67" s="33">
        <v>93.695260000000005</v>
      </c>
      <c r="FJ67" s="33">
        <v>91.493589999999998</v>
      </c>
      <c r="FK67" s="33">
        <v>88.735950000000003</v>
      </c>
      <c r="FL67" s="33">
        <v>86.22569</v>
      </c>
      <c r="FM67" s="33">
        <v>82.789019999999994</v>
      </c>
      <c r="FN67" s="33">
        <v>81.299319999999994</v>
      </c>
      <c r="FO67" s="33">
        <v>79.934759999999997</v>
      </c>
      <c r="FP67" s="33">
        <v>78.9709</v>
      </c>
      <c r="FQ67" s="33">
        <v>16.62763</v>
      </c>
      <c r="FR67" s="33">
        <v>1.0689070000000001</v>
      </c>
      <c r="FS67">
        <v>0</v>
      </c>
    </row>
    <row r="68" spans="1:175" x14ac:dyDescent="0.2">
      <c r="A68" t="s">
        <v>209</v>
      </c>
      <c r="B68" t="s">
        <v>218</v>
      </c>
      <c r="C68">
        <v>42980</v>
      </c>
      <c r="D68">
        <v>391</v>
      </c>
      <c r="E68" s="33">
        <v>28.40419</v>
      </c>
      <c r="F68" s="33">
        <v>26.828769999999999</v>
      </c>
      <c r="G68" s="33">
        <v>26.112359999999999</v>
      </c>
      <c r="H68" s="33">
        <v>25.976389999999999</v>
      </c>
      <c r="I68" s="33">
        <v>26.01418</v>
      </c>
      <c r="J68" s="33">
        <v>27.0733</v>
      </c>
      <c r="K68" s="33">
        <v>27.893450000000001</v>
      </c>
      <c r="L68" s="33">
        <v>28.790500000000002</v>
      </c>
      <c r="M68" s="33">
        <v>30.920059999999999</v>
      </c>
      <c r="N68" s="33">
        <v>34.001640000000002</v>
      </c>
      <c r="O68" s="33">
        <v>36.174109999999999</v>
      </c>
      <c r="P68" s="33">
        <v>37.177860000000003</v>
      </c>
      <c r="Q68" s="33">
        <v>37.33128</v>
      </c>
      <c r="R68" s="33">
        <v>37.442059999999998</v>
      </c>
      <c r="S68" s="33">
        <v>37.740830000000003</v>
      </c>
      <c r="T68" s="33">
        <v>37.596559999999997</v>
      </c>
      <c r="U68" s="33">
        <v>38.103580000000001</v>
      </c>
      <c r="V68" s="33">
        <v>38.334099999999999</v>
      </c>
      <c r="W68" s="33">
        <v>38.933590000000002</v>
      </c>
      <c r="X68" s="33">
        <v>39.930790000000002</v>
      </c>
      <c r="Y68" s="33">
        <v>39.050310000000003</v>
      </c>
      <c r="Z68" s="33">
        <v>36.764200000000002</v>
      </c>
      <c r="AA68" s="33">
        <v>35.395899999999997</v>
      </c>
      <c r="AB68" s="33">
        <v>33.440040000000003</v>
      </c>
      <c r="AC68" s="33">
        <v>-1.439022</v>
      </c>
      <c r="AD68" s="33">
        <v>-2.277304</v>
      </c>
      <c r="AE68" s="33">
        <v>-2.0427369999999998</v>
      </c>
      <c r="AF68" s="33">
        <v>-1.604441</v>
      </c>
      <c r="AG68" s="33">
        <v>-0.77937489999999998</v>
      </c>
      <c r="AH68" s="33">
        <v>-0.37718309999999999</v>
      </c>
      <c r="AI68" s="33">
        <v>-1.0301769999999999</v>
      </c>
      <c r="AJ68" s="33">
        <v>-1.1829780000000001</v>
      </c>
      <c r="AK68" s="33">
        <v>-1.85392</v>
      </c>
      <c r="AL68" s="33">
        <v>-0.42288320000000001</v>
      </c>
      <c r="AM68" s="33">
        <v>-0.38446200000000003</v>
      </c>
      <c r="AN68" s="33">
        <v>-1.030891</v>
      </c>
      <c r="AO68" s="33">
        <v>-1.464005</v>
      </c>
      <c r="AP68" s="33">
        <v>-1.135089</v>
      </c>
      <c r="AQ68" s="33">
        <v>-0.76999899999999999</v>
      </c>
      <c r="AR68" s="33">
        <v>-0.73290670000000002</v>
      </c>
      <c r="AS68" s="33">
        <v>-1.305596</v>
      </c>
      <c r="AT68" s="33">
        <v>-1.284937</v>
      </c>
      <c r="AU68" s="33">
        <v>-0.51915310000000003</v>
      </c>
      <c r="AV68" s="33">
        <v>0.3516223</v>
      </c>
      <c r="AW68" s="33">
        <v>0.2897438</v>
      </c>
      <c r="AX68" s="33">
        <v>0.44999479999999997</v>
      </c>
      <c r="AY68" s="33">
        <v>0.86108850000000003</v>
      </c>
      <c r="AZ68" s="33">
        <v>1.0953250000000001</v>
      </c>
      <c r="BA68" s="33">
        <v>-0.77165530000000004</v>
      </c>
      <c r="BB68" s="33">
        <v>-1.5643050000000001</v>
      </c>
      <c r="BC68" s="33">
        <v>-1.3706659999999999</v>
      </c>
      <c r="BD68" s="33">
        <v>-0.99387000000000003</v>
      </c>
      <c r="BE68" s="33">
        <v>-0.19081490000000001</v>
      </c>
      <c r="BF68" s="33">
        <v>0.19468489999999999</v>
      </c>
      <c r="BG68" s="33">
        <v>-0.39401639999999999</v>
      </c>
      <c r="BH68" s="33">
        <v>-0.45810440000000002</v>
      </c>
      <c r="BI68" s="33">
        <v>-0.99929840000000003</v>
      </c>
      <c r="BJ68" s="33">
        <v>0.49032959999999998</v>
      </c>
      <c r="BK68" s="33">
        <v>0.60999689999999995</v>
      </c>
      <c r="BL68" s="33">
        <v>1.0187E-2</v>
      </c>
      <c r="BM68" s="33">
        <v>-0.42849769999999998</v>
      </c>
      <c r="BN68" s="33">
        <v>-0.13651949999999999</v>
      </c>
      <c r="BO68" s="33">
        <v>0.15583839999999999</v>
      </c>
      <c r="BP68" s="33">
        <v>0.1076908</v>
      </c>
      <c r="BQ68" s="33">
        <v>-0.4766918</v>
      </c>
      <c r="BR68" s="33">
        <v>-0.50328700000000004</v>
      </c>
      <c r="BS68" s="33">
        <v>0.25331209999999998</v>
      </c>
      <c r="BT68" s="33">
        <v>1.0899650000000001</v>
      </c>
      <c r="BU68" s="33">
        <v>1.094509</v>
      </c>
      <c r="BV68" s="33">
        <v>1.2269859999999999</v>
      </c>
      <c r="BW68" s="33">
        <v>1.6225099999999999</v>
      </c>
      <c r="BX68" s="33">
        <v>1.8102199999999999</v>
      </c>
      <c r="BY68" s="33">
        <v>-0.30943890000000002</v>
      </c>
      <c r="BZ68" s="33">
        <v>-1.070484</v>
      </c>
      <c r="CA68" s="33">
        <v>-0.90519150000000004</v>
      </c>
      <c r="CB68" s="33">
        <v>-0.57099009999999994</v>
      </c>
      <c r="CC68" s="33">
        <v>0.21681990000000001</v>
      </c>
      <c r="CD68" s="33">
        <v>0.59075900000000003</v>
      </c>
      <c r="CE68" s="33">
        <v>4.6586599999999999E-2</v>
      </c>
      <c r="CF68" s="33">
        <v>4.39405E-2</v>
      </c>
      <c r="CG68" s="33">
        <v>-0.40739019999999998</v>
      </c>
      <c r="CH68" s="33">
        <v>1.1228180000000001</v>
      </c>
      <c r="CI68" s="33">
        <v>1.298756</v>
      </c>
      <c r="CJ68" s="33">
        <v>0.73123459999999996</v>
      </c>
      <c r="CK68" s="33">
        <v>0.28869129999999998</v>
      </c>
      <c r="CL68" s="33">
        <v>0.55508670000000004</v>
      </c>
      <c r="CM68" s="33">
        <v>0.79707059999999996</v>
      </c>
      <c r="CN68" s="33">
        <v>0.689886</v>
      </c>
      <c r="CO68" s="33">
        <v>9.7404599999999994E-2</v>
      </c>
      <c r="CP68" s="33">
        <v>3.8081499999999997E-2</v>
      </c>
      <c r="CQ68" s="33">
        <v>0.7883192</v>
      </c>
      <c r="CR68" s="33">
        <v>1.6013390000000001</v>
      </c>
      <c r="CS68" s="33">
        <v>1.6518870000000001</v>
      </c>
      <c r="CT68" s="33">
        <v>1.7651269999999999</v>
      </c>
      <c r="CU68" s="33">
        <v>2.1498680000000001</v>
      </c>
      <c r="CV68" s="33">
        <v>2.3053539999999999</v>
      </c>
      <c r="CW68" s="33">
        <v>0.15277740000000001</v>
      </c>
      <c r="CX68" s="33">
        <v>-0.57666309999999998</v>
      </c>
      <c r="CY68" s="33">
        <v>-0.43971729999999998</v>
      </c>
      <c r="CZ68" s="33">
        <v>-0.1481102</v>
      </c>
      <c r="DA68" s="33">
        <v>0.62445470000000003</v>
      </c>
      <c r="DB68" s="33">
        <v>0.98683299999999996</v>
      </c>
      <c r="DC68" s="33">
        <v>0.4871896</v>
      </c>
      <c r="DD68" s="33">
        <v>0.54598539999999995</v>
      </c>
      <c r="DE68" s="33">
        <v>0.18451799999999999</v>
      </c>
      <c r="DF68" s="33">
        <v>1.755306</v>
      </c>
      <c r="DG68" s="33">
        <v>1.9875149999999999</v>
      </c>
      <c r="DH68" s="33">
        <v>1.4522820000000001</v>
      </c>
      <c r="DI68" s="33">
        <v>1.0058800000000001</v>
      </c>
      <c r="DJ68" s="33">
        <v>1.2466930000000001</v>
      </c>
      <c r="DK68" s="33">
        <v>1.4383030000000001</v>
      </c>
      <c r="DL68" s="33">
        <v>1.272081</v>
      </c>
      <c r="DM68" s="33">
        <v>0.67150100000000001</v>
      </c>
      <c r="DN68" s="33">
        <v>0.57945000000000002</v>
      </c>
      <c r="DO68" s="33">
        <v>1.323326</v>
      </c>
      <c r="DP68" s="33">
        <v>2.1127129999999998</v>
      </c>
      <c r="DQ68" s="33">
        <v>2.2092649999999998</v>
      </c>
      <c r="DR68" s="33">
        <v>2.3032680000000001</v>
      </c>
      <c r="DS68" s="33">
        <v>2.6772260000000001</v>
      </c>
      <c r="DT68" s="33">
        <v>2.8004880000000001</v>
      </c>
      <c r="DU68" s="33">
        <v>0.8201444</v>
      </c>
      <c r="DV68" s="33">
        <v>0.13633580000000001</v>
      </c>
      <c r="DW68" s="33">
        <v>0.23235359999999999</v>
      </c>
      <c r="DX68" s="33">
        <v>0.46246130000000002</v>
      </c>
      <c r="DY68" s="33">
        <v>1.213015</v>
      </c>
      <c r="DZ68" s="33">
        <v>1.5587009999999999</v>
      </c>
      <c r="EA68" s="33">
        <v>1.1233500000000001</v>
      </c>
      <c r="EB68" s="33">
        <v>1.270859</v>
      </c>
      <c r="EC68" s="33">
        <v>1.039139</v>
      </c>
      <c r="ED68" s="33">
        <v>2.6685189999999999</v>
      </c>
      <c r="EE68" s="33">
        <v>2.9819740000000001</v>
      </c>
      <c r="EF68" s="33">
        <v>2.49336</v>
      </c>
      <c r="EG68" s="33">
        <v>2.0413869999999998</v>
      </c>
      <c r="EH68" s="33">
        <v>2.2452619999999999</v>
      </c>
      <c r="EI68" s="33">
        <v>2.3641399999999999</v>
      </c>
      <c r="EJ68" s="33">
        <v>2.112679</v>
      </c>
      <c r="EK68" s="33">
        <v>1.500405</v>
      </c>
      <c r="EL68" s="33">
        <v>1.3611</v>
      </c>
      <c r="EM68" s="33">
        <v>2.0957910000000002</v>
      </c>
      <c r="EN68" s="33">
        <v>2.8510559999999998</v>
      </c>
      <c r="EO68" s="33">
        <v>3.01403</v>
      </c>
      <c r="EP68" s="33">
        <v>3.0802589999999999</v>
      </c>
      <c r="EQ68" s="33">
        <v>3.4386480000000001</v>
      </c>
      <c r="ER68" s="33">
        <v>3.5153829999999999</v>
      </c>
      <c r="ES68" s="33">
        <v>78.020049999999998</v>
      </c>
      <c r="ET68" s="33">
        <v>76.748170000000002</v>
      </c>
      <c r="EU68" s="33">
        <v>75.713769999999997</v>
      </c>
      <c r="EV68" s="33">
        <v>75.452520000000007</v>
      </c>
      <c r="EW68" s="33">
        <v>74.820179999999993</v>
      </c>
      <c r="EX68" s="33">
        <v>73.898700000000005</v>
      </c>
      <c r="EY68" s="33">
        <v>73.485439999999997</v>
      </c>
      <c r="EZ68" s="33">
        <v>73.744119999999995</v>
      </c>
      <c r="FA68" s="33">
        <v>76.056849999999997</v>
      </c>
      <c r="FB68" s="33">
        <v>80.752619999999993</v>
      </c>
      <c r="FC68" s="33">
        <v>86.489490000000004</v>
      </c>
      <c r="FD68" s="33">
        <v>90.25488</v>
      </c>
      <c r="FE68" s="33">
        <v>94.073089999999993</v>
      </c>
      <c r="FF68" s="33">
        <v>96.330169999999995</v>
      </c>
      <c r="FG68" s="33">
        <v>95.078779999999995</v>
      </c>
      <c r="FH68" s="33">
        <v>93.489509999999996</v>
      </c>
      <c r="FI68" s="33">
        <v>93.105800000000002</v>
      </c>
      <c r="FJ68" s="33">
        <v>93.288790000000006</v>
      </c>
      <c r="FK68" s="33">
        <v>91.981340000000003</v>
      </c>
      <c r="FL68" s="33">
        <v>89.377399999999994</v>
      </c>
      <c r="FM68" s="33">
        <v>86.526169999999993</v>
      </c>
      <c r="FN68" s="33">
        <v>86.489869999999996</v>
      </c>
      <c r="FO68" s="33">
        <v>87.607730000000004</v>
      </c>
      <c r="FP68" s="33">
        <v>87.79128</v>
      </c>
      <c r="FQ68" s="33">
        <v>18.099789999999999</v>
      </c>
      <c r="FR68" s="33">
        <v>1.111837</v>
      </c>
      <c r="FS68">
        <v>0</v>
      </c>
    </row>
    <row r="69" spans="1:175" x14ac:dyDescent="0.2">
      <c r="A69" t="s">
        <v>209</v>
      </c>
      <c r="B69" t="s">
        <v>218</v>
      </c>
      <c r="C69" t="s">
        <v>235</v>
      </c>
      <c r="D69">
        <v>391</v>
      </c>
      <c r="E69" s="33">
        <v>28.749839999999999</v>
      </c>
      <c r="F69" s="33">
        <v>27.662780000000001</v>
      </c>
      <c r="G69" s="33">
        <v>26.762280000000001</v>
      </c>
      <c r="H69" s="33">
        <v>26.991209999999999</v>
      </c>
      <c r="I69" s="33">
        <v>27.71482</v>
      </c>
      <c r="J69" s="33">
        <v>29.791399999999999</v>
      </c>
      <c r="K69" s="33">
        <v>36.101089999999999</v>
      </c>
      <c r="L69" s="33">
        <v>44.088360000000002</v>
      </c>
      <c r="M69" s="33">
        <v>51.502659999999999</v>
      </c>
      <c r="N69" s="33">
        <v>56.659379999999999</v>
      </c>
      <c r="O69" s="33">
        <v>60.239260000000002</v>
      </c>
      <c r="P69" s="33">
        <v>62.069240000000001</v>
      </c>
      <c r="Q69" s="33">
        <v>62.522910000000003</v>
      </c>
      <c r="R69" s="33">
        <v>62.77599</v>
      </c>
      <c r="S69" s="33">
        <v>60.815109999999997</v>
      </c>
      <c r="T69" s="33">
        <v>57.021810000000002</v>
      </c>
      <c r="U69" s="33">
        <v>51.83023</v>
      </c>
      <c r="V69" s="33">
        <v>48.352150000000002</v>
      </c>
      <c r="W69" s="33">
        <v>44.082590000000003</v>
      </c>
      <c r="X69" s="33">
        <v>43.679220000000001</v>
      </c>
      <c r="Y69" s="33">
        <v>42.400350000000003</v>
      </c>
      <c r="Z69" s="33">
        <v>38.420879999999997</v>
      </c>
      <c r="AA69" s="33">
        <v>35.38776</v>
      </c>
      <c r="AB69" s="33">
        <v>31.862500000000001</v>
      </c>
      <c r="AC69" s="33">
        <v>-0.92704520000000001</v>
      </c>
      <c r="AD69" s="33">
        <v>-0.81372679999999997</v>
      </c>
      <c r="AE69" s="33">
        <v>-0.90468930000000003</v>
      </c>
      <c r="AF69" s="33">
        <v>0.17992140000000001</v>
      </c>
      <c r="AG69" s="33">
        <v>0.87146109999999999</v>
      </c>
      <c r="AH69" s="33">
        <v>1.00853E-2</v>
      </c>
      <c r="AI69" s="33">
        <v>-0.89866239999999997</v>
      </c>
      <c r="AJ69" s="33">
        <v>-1.159929</v>
      </c>
      <c r="AK69" s="33">
        <v>-1.562017</v>
      </c>
      <c r="AL69" s="33">
        <v>-1.842009</v>
      </c>
      <c r="AM69" s="33">
        <v>-1.4906079999999999</v>
      </c>
      <c r="AN69" s="33">
        <v>-0.94669300000000001</v>
      </c>
      <c r="AO69" s="33">
        <v>-0.86677519999999997</v>
      </c>
      <c r="AP69" s="33">
        <v>-1.1146480000000001</v>
      </c>
      <c r="AQ69" s="33">
        <v>-0.93772069999999996</v>
      </c>
      <c r="AR69" s="33">
        <v>0.20578170000000001</v>
      </c>
      <c r="AS69" s="33">
        <v>0.9998553</v>
      </c>
      <c r="AT69" s="33">
        <v>1.84111</v>
      </c>
      <c r="AU69" s="33">
        <v>1.4769019999999999</v>
      </c>
      <c r="AV69" s="33">
        <v>0.26135999999999998</v>
      </c>
      <c r="AW69" s="33">
        <v>0.2381122</v>
      </c>
      <c r="AX69" s="33">
        <v>-0.34094429999999998</v>
      </c>
      <c r="AY69" s="33">
        <v>0.1074224</v>
      </c>
      <c r="AZ69" s="33">
        <v>-0.23580799999999999</v>
      </c>
      <c r="BA69" s="33">
        <v>-0.36391430000000002</v>
      </c>
      <c r="BB69" s="33">
        <v>-0.3350958</v>
      </c>
      <c r="BC69" s="33">
        <v>-0.42721009999999998</v>
      </c>
      <c r="BD69" s="33">
        <v>0.66877660000000005</v>
      </c>
      <c r="BE69" s="33">
        <v>1.3243560000000001</v>
      </c>
      <c r="BF69" s="33">
        <v>0.48959350000000001</v>
      </c>
      <c r="BG69" s="33">
        <v>-0.32045380000000001</v>
      </c>
      <c r="BH69" s="33">
        <v>-0.45609270000000002</v>
      </c>
      <c r="BI69" s="33">
        <v>-0.73937799999999998</v>
      </c>
      <c r="BJ69" s="33">
        <v>-0.97067729999999997</v>
      </c>
      <c r="BK69" s="33">
        <v>-0.61530359999999995</v>
      </c>
      <c r="BL69" s="33">
        <v>-4.5730899999999998E-2</v>
      </c>
      <c r="BM69" s="33">
        <v>1.7026999999999999E-3</v>
      </c>
      <c r="BN69" s="33">
        <v>-0.23634749999999999</v>
      </c>
      <c r="BO69" s="33">
        <v>-0.1144466</v>
      </c>
      <c r="BP69" s="33">
        <v>0.93327249999999995</v>
      </c>
      <c r="BQ69" s="33">
        <v>1.6547229999999999</v>
      </c>
      <c r="BR69" s="33">
        <v>2.497989</v>
      </c>
      <c r="BS69" s="33">
        <v>2.1642380000000001</v>
      </c>
      <c r="BT69" s="33">
        <v>0.92396500000000004</v>
      </c>
      <c r="BU69" s="33">
        <v>0.82914310000000002</v>
      </c>
      <c r="BV69" s="33">
        <v>0.25923079999999998</v>
      </c>
      <c r="BW69" s="33">
        <v>0.70315519999999998</v>
      </c>
      <c r="BX69" s="33">
        <v>0.27348929999999999</v>
      </c>
      <c r="BY69" s="33">
        <v>2.61085E-2</v>
      </c>
      <c r="BZ69" s="33">
        <v>-3.5974000000000002E-3</v>
      </c>
      <c r="CA69" s="33">
        <v>-9.6509399999999995E-2</v>
      </c>
      <c r="CB69" s="33">
        <v>1.0073559999999999</v>
      </c>
      <c r="CC69" s="33">
        <v>1.6380300000000001</v>
      </c>
      <c r="CD69" s="33">
        <v>0.82169939999999997</v>
      </c>
      <c r="CE69" s="33">
        <v>8.0011799999999994E-2</v>
      </c>
      <c r="CF69" s="33">
        <v>3.1382100000000003E-2</v>
      </c>
      <c r="CG69" s="33">
        <v>-0.16962060000000001</v>
      </c>
      <c r="CH69" s="33">
        <v>-0.36719580000000002</v>
      </c>
      <c r="CI69" s="33">
        <v>-9.0703999999999993E-3</v>
      </c>
      <c r="CJ69" s="33">
        <v>0.57827260000000003</v>
      </c>
      <c r="CK69" s="33">
        <v>0.60320779999999996</v>
      </c>
      <c r="CL69" s="33">
        <v>0.37196109999999999</v>
      </c>
      <c r="CM69" s="33">
        <v>0.4557505</v>
      </c>
      <c r="CN69" s="33">
        <v>1.43713</v>
      </c>
      <c r="CO69" s="33">
        <v>2.1082830000000001</v>
      </c>
      <c r="CP69" s="33">
        <v>2.952941</v>
      </c>
      <c r="CQ69" s="33">
        <v>2.6402839999999999</v>
      </c>
      <c r="CR69" s="33">
        <v>1.3828830000000001</v>
      </c>
      <c r="CS69" s="33">
        <v>1.238489</v>
      </c>
      <c r="CT69" s="33">
        <v>0.67491020000000002</v>
      </c>
      <c r="CU69" s="33">
        <v>1.115758</v>
      </c>
      <c r="CV69" s="33">
        <v>0.62622710000000004</v>
      </c>
      <c r="CW69" s="33">
        <v>0.41613119999999998</v>
      </c>
      <c r="CX69" s="33">
        <v>0.3279009</v>
      </c>
      <c r="CY69" s="33">
        <v>0.23419129999999999</v>
      </c>
      <c r="CZ69" s="33">
        <v>1.345936</v>
      </c>
      <c r="DA69" s="33">
        <v>1.9517040000000001</v>
      </c>
      <c r="DB69" s="33">
        <v>1.153805</v>
      </c>
      <c r="DC69" s="33">
        <v>0.4804774</v>
      </c>
      <c r="DD69" s="33">
        <v>0.51885680000000001</v>
      </c>
      <c r="DE69" s="33">
        <v>0.40013680000000001</v>
      </c>
      <c r="DF69" s="33">
        <v>0.23628560000000001</v>
      </c>
      <c r="DG69" s="33">
        <v>0.59716279999999999</v>
      </c>
      <c r="DH69" s="33">
        <v>1.2022759999999999</v>
      </c>
      <c r="DI69" s="33">
        <v>1.2047129999999999</v>
      </c>
      <c r="DJ69" s="33">
        <v>0.98026970000000002</v>
      </c>
      <c r="DK69" s="33">
        <v>1.0259480000000001</v>
      </c>
      <c r="DL69" s="33">
        <v>1.9409879999999999</v>
      </c>
      <c r="DM69" s="33">
        <v>2.5618430000000001</v>
      </c>
      <c r="DN69" s="33">
        <v>3.4078940000000002</v>
      </c>
      <c r="DO69" s="33">
        <v>3.11633</v>
      </c>
      <c r="DP69" s="33">
        <v>1.841801</v>
      </c>
      <c r="DQ69" s="33">
        <v>1.6478349999999999</v>
      </c>
      <c r="DR69" s="33">
        <v>1.0905899999999999</v>
      </c>
      <c r="DS69" s="33">
        <v>1.5283610000000001</v>
      </c>
      <c r="DT69" s="33">
        <v>0.97896490000000003</v>
      </c>
      <c r="DU69" s="33">
        <v>0.97926210000000002</v>
      </c>
      <c r="DV69" s="33">
        <v>0.80653200000000003</v>
      </c>
      <c r="DW69" s="33">
        <v>0.71167049999999998</v>
      </c>
      <c r="DX69" s="33">
        <v>1.8347910000000001</v>
      </c>
      <c r="DY69" s="33">
        <v>2.4045990000000002</v>
      </c>
      <c r="DZ69" s="33">
        <v>1.6333139999999999</v>
      </c>
      <c r="EA69" s="33">
        <v>1.058686</v>
      </c>
      <c r="EB69" s="33">
        <v>1.222693</v>
      </c>
      <c r="EC69" s="33">
        <v>1.2227760000000001</v>
      </c>
      <c r="ED69" s="33">
        <v>1.1076170000000001</v>
      </c>
      <c r="EE69" s="33">
        <v>1.472467</v>
      </c>
      <c r="EF69" s="33">
        <v>2.1032380000000002</v>
      </c>
      <c r="EG69" s="33">
        <v>2.073191</v>
      </c>
      <c r="EH69" s="33">
        <v>1.858571</v>
      </c>
      <c r="EI69" s="33">
        <v>1.8492219999999999</v>
      </c>
      <c r="EJ69" s="33">
        <v>2.668479</v>
      </c>
      <c r="EK69" s="33">
        <v>3.2167110000000001</v>
      </c>
      <c r="EL69" s="33">
        <v>4.0647719999999996</v>
      </c>
      <c r="EM69" s="33">
        <v>3.8036660000000002</v>
      </c>
      <c r="EN69" s="33">
        <v>2.5044059999999999</v>
      </c>
      <c r="EO69" s="33">
        <v>2.2388659999999998</v>
      </c>
      <c r="EP69" s="33">
        <v>1.6907650000000001</v>
      </c>
      <c r="EQ69" s="33">
        <v>2.1240939999999999</v>
      </c>
      <c r="ER69" s="33">
        <v>1.488262</v>
      </c>
      <c r="ES69" s="33">
        <v>73.75994</v>
      </c>
      <c r="ET69" s="33">
        <v>73.874629999999996</v>
      </c>
      <c r="EU69" s="33">
        <v>72.921880000000002</v>
      </c>
      <c r="EV69" s="33">
        <v>72.738230000000001</v>
      </c>
      <c r="EW69" s="33">
        <v>72.513859999999994</v>
      </c>
      <c r="EX69" s="33">
        <v>72.339060000000003</v>
      </c>
      <c r="EY69" s="33">
        <v>72.089600000000004</v>
      </c>
      <c r="EZ69" s="33">
        <v>72.160820000000001</v>
      </c>
      <c r="FA69" s="33">
        <v>76.824709999999996</v>
      </c>
      <c r="FB69" s="33">
        <v>82.746309999999994</v>
      </c>
      <c r="FC69" s="33">
        <v>87.878230000000002</v>
      </c>
      <c r="FD69" s="33">
        <v>91.355379999999997</v>
      </c>
      <c r="FE69" s="33">
        <v>93.052599999999998</v>
      </c>
      <c r="FF69" s="33">
        <v>92.604799999999997</v>
      </c>
      <c r="FG69" s="33">
        <v>92.097470000000001</v>
      </c>
      <c r="FH69" s="33">
        <v>90.601879999999994</v>
      </c>
      <c r="FI69" s="33">
        <v>90.367130000000003</v>
      </c>
      <c r="FJ69" s="33">
        <v>89.150959999999998</v>
      </c>
      <c r="FK69" s="33">
        <v>87.041240000000002</v>
      </c>
      <c r="FL69" s="33">
        <v>83.4071</v>
      </c>
      <c r="FM69" s="33">
        <v>80.151750000000007</v>
      </c>
      <c r="FN69" s="33">
        <v>78.694590000000005</v>
      </c>
      <c r="FO69" s="33">
        <v>77.221779999999995</v>
      </c>
      <c r="FP69" s="33">
        <v>75.934920000000005</v>
      </c>
      <c r="FQ69" s="33">
        <v>14.916840000000001</v>
      </c>
      <c r="FR69" s="33">
        <v>0.93811809999999995</v>
      </c>
      <c r="FS69">
        <v>0</v>
      </c>
    </row>
    <row r="70" spans="1:175" x14ac:dyDescent="0.2">
      <c r="A70" t="s">
        <v>209</v>
      </c>
      <c r="B70" t="s">
        <v>227</v>
      </c>
      <c r="C70">
        <v>42978</v>
      </c>
      <c r="D70">
        <v>6487</v>
      </c>
      <c r="E70" s="33">
        <v>18.177969999999998</v>
      </c>
      <c r="F70" s="33">
        <v>17.37078</v>
      </c>
      <c r="G70" s="33">
        <v>16.9801</v>
      </c>
      <c r="H70" s="33">
        <v>16.98104</v>
      </c>
      <c r="I70" s="33">
        <v>17.834409999999998</v>
      </c>
      <c r="J70" s="33">
        <v>19.56793</v>
      </c>
      <c r="K70" s="33">
        <v>22.381019999999999</v>
      </c>
      <c r="L70" s="33">
        <v>25.148219999999998</v>
      </c>
      <c r="M70" s="33">
        <v>28.625389999999999</v>
      </c>
      <c r="N70" s="33">
        <v>31.869399999999999</v>
      </c>
      <c r="O70" s="33">
        <v>34.269469999999998</v>
      </c>
      <c r="P70" s="33">
        <v>36.052280000000003</v>
      </c>
      <c r="Q70" s="33">
        <v>36.694380000000002</v>
      </c>
      <c r="R70" s="33">
        <v>36.867570000000001</v>
      </c>
      <c r="S70" s="33">
        <v>36.508209999999998</v>
      </c>
      <c r="T70" s="33">
        <v>35.861789999999999</v>
      </c>
      <c r="U70" s="33">
        <v>34.952179999999998</v>
      </c>
      <c r="V70" s="33">
        <v>33.29609</v>
      </c>
      <c r="W70" s="33">
        <v>30.410309999999999</v>
      </c>
      <c r="X70" s="33">
        <v>29.04543</v>
      </c>
      <c r="Y70" s="33">
        <v>27.542079999999999</v>
      </c>
      <c r="Z70" s="33">
        <v>24.995889999999999</v>
      </c>
      <c r="AA70" s="33">
        <v>21.787500000000001</v>
      </c>
      <c r="AB70" s="33">
        <v>19.59524</v>
      </c>
      <c r="AC70" s="33">
        <v>-9.7531099999999996E-2</v>
      </c>
      <c r="AD70" s="33">
        <v>-0.1388202</v>
      </c>
      <c r="AE70" s="33">
        <v>-0.12363109999999999</v>
      </c>
      <c r="AF70" s="33">
        <v>-0.1401406</v>
      </c>
      <c r="AG70" s="33">
        <v>-7.2552500000000006E-2</v>
      </c>
      <c r="AH70" s="33">
        <v>-0.1246437</v>
      </c>
      <c r="AI70" s="33">
        <v>-0.12760859999999999</v>
      </c>
      <c r="AJ70" s="33">
        <v>-0.20684240000000001</v>
      </c>
      <c r="AK70" s="33">
        <v>-0.28369620000000001</v>
      </c>
      <c r="AL70" s="33">
        <v>-0.2763796</v>
      </c>
      <c r="AM70" s="33">
        <v>-0.16062860000000001</v>
      </c>
      <c r="AN70" s="33">
        <v>4.55891E-2</v>
      </c>
      <c r="AO70" s="33">
        <v>-0.1235989</v>
      </c>
      <c r="AP70" s="33">
        <v>-0.2064503</v>
      </c>
      <c r="AQ70" s="33">
        <v>-0.35370800000000002</v>
      </c>
      <c r="AR70" s="33">
        <v>-0.24188999999999999</v>
      </c>
      <c r="AS70" s="33">
        <v>-7.1337999999999999E-2</v>
      </c>
      <c r="AT70" s="33">
        <v>3.01709E-2</v>
      </c>
      <c r="AU70" s="33">
        <v>8.59602E-2</v>
      </c>
      <c r="AV70" s="33">
        <v>-0.21942139999999999</v>
      </c>
      <c r="AW70" s="33">
        <v>-0.22820889999999999</v>
      </c>
      <c r="AX70" s="33">
        <v>-0.33643339999999999</v>
      </c>
      <c r="AY70" s="33">
        <v>-0.36813940000000001</v>
      </c>
      <c r="AZ70" s="33">
        <v>-0.21779409999999999</v>
      </c>
      <c r="BA70" s="33">
        <v>-3.2465099999999997E-2</v>
      </c>
      <c r="BB70" s="33">
        <v>-7.5169799999999995E-2</v>
      </c>
      <c r="BC70" s="33">
        <v>-5.9132900000000002E-2</v>
      </c>
      <c r="BD70" s="33">
        <v>-7.5796500000000003E-2</v>
      </c>
      <c r="BE70" s="33">
        <v>-8.6000999999999994E-3</v>
      </c>
      <c r="BF70" s="33">
        <v>-5.6682900000000001E-2</v>
      </c>
      <c r="BG70" s="33">
        <v>-5.6580900000000003E-2</v>
      </c>
      <c r="BH70" s="33">
        <v>-0.12884139999999999</v>
      </c>
      <c r="BI70" s="33">
        <v>-0.1958059</v>
      </c>
      <c r="BJ70" s="33">
        <v>-0.1848282</v>
      </c>
      <c r="BK70" s="33">
        <v>-6.6519700000000001E-2</v>
      </c>
      <c r="BL70" s="33">
        <v>0.14101060000000001</v>
      </c>
      <c r="BM70" s="33">
        <v>-2.5919500000000002E-2</v>
      </c>
      <c r="BN70" s="33">
        <v>-0.1088726</v>
      </c>
      <c r="BO70" s="33">
        <v>-0.25998450000000001</v>
      </c>
      <c r="BP70" s="33">
        <v>-0.15154200000000001</v>
      </c>
      <c r="BQ70" s="33">
        <v>1.8188300000000001E-2</v>
      </c>
      <c r="BR70" s="33">
        <v>0.1196847</v>
      </c>
      <c r="BS70" s="33">
        <v>0.18091670000000001</v>
      </c>
      <c r="BT70" s="33">
        <v>-0.13090969999999999</v>
      </c>
      <c r="BU70" s="33">
        <v>-0.148507</v>
      </c>
      <c r="BV70" s="33">
        <v>-0.2627989</v>
      </c>
      <c r="BW70" s="33">
        <v>-0.29891649999999997</v>
      </c>
      <c r="BX70" s="33">
        <v>-0.1509557</v>
      </c>
      <c r="BY70" s="33">
        <v>1.25995E-2</v>
      </c>
      <c r="BZ70" s="33">
        <v>-3.1085700000000001E-2</v>
      </c>
      <c r="CA70" s="33">
        <v>-1.4461699999999999E-2</v>
      </c>
      <c r="CB70" s="33">
        <v>-3.1231999999999999E-2</v>
      </c>
      <c r="CC70" s="33">
        <v>3.5693099999999998E-2</v>
      </c>
      <c r="CD70" s="33">
        <v>-9.6133999999999994E-3</v>
      </c>
      <c r="CE70" s="33">
        <v>-7.3873999999999997E-3</v>
      </c>
      <c r="CF70" s="33">
        <v>-7.4818099999999998E-2</v>
      </c>
      <c r="CG70" s="33">
        <v>-0.13493330000000001</v>
      </c>
      <c r="CH70" s="33">
        <v>-0.1214199</v>
      </c>
      <c r="CI70" s="33">
        <v>-1.3401999999999999E-3</v>
      </c>
      <c r="CJ70" s="33">
        <v>0.20709920000000001</v>
      </c>
      <c r="CK70" s="33">
        <v>4.1732900000000003E-2</v>
      </c>
      <c r="CL70" s="33">
        <v>-4.1290599999999997E-2</v>
      </c>
      <c r="CM70" s="33">
        <v>-0.19507179999999999</v>
      </c>
      <c r="CN70" s="33">
        <v>-8.8967299999999999E-2</v>
      </c>
      <c r="CO70" s="33">
        <v>8.0193899999999999E-2</v>
      </c>
      <c r="CP70" s="33">
        <v>0.1816816</v>
      </c>
      <c r="CQ70" s="33">
        <v>0.24668319999999999</v>
      </c>
      <c r="CR70" s="33">
        <v>-6.9606699999999994E-2</v>
      </c>
      <c r="CS70" s="33">
        <v>-9.3305700000000005E-2</v>
      </c>
      <c r="CT70" s="33">
        <v>-0.21179990000000001</v>
      </c>
      <c r="CU70" s="33">
        <v>-0.2509729</v>
      </c>
      <c r="CV70" s="33">
        <v>-0.1046636</v>
      </c>
      <c r="CW70" s="33">
        <v>5.7664100000000003E-2</v>
      </c>
      <c r="CX70" s="33">
        <v>1.29984E-2</v>
      </c>
      <c r="CY70" s="33">
        <v>3.02095E-2</v>
      </c>
      <c r="CZ70" s="33">
        <v>1.3332500000000001E-2</v>
      </c>
      <c r="DA70" s="33">
        <v>7.9986299999999996E-2</v>
      </c>
      <c r="DB70" s="33">
        <v>3.7456099999999999E-2</v>
      </c>
      <c r="DC70" s="33">
        <v>4.1806099999999999E-2</v>
      </c>
      <c r="DD70" s="33">
        <v>-2.0794799999999999E-2</v>
      </c>
      <c r="DE70" s="33">
        <v>-7.4060699999999993E-2</v>
      </c>
      <c r="DF70" s="33">
        <v>-5.8011600000000003E-2</v>
      </c>
      <c r="DG70" s="33">
        <v>6.3839300000000002E-2</v>
      </c>
      <c r="DH70" s="33">
        <v>0.27318779999999998</v>
      </c>
      <c r="DI70" s="33">
        <v>0.1093853</v>
      </c>
      <c r="DJ70" s="33">
        <v>2.6291399999999999E-2</v>
      </c>
      <c r="DK70" s="33">
        <v>-0.1301592</v>
      </c>
      <c r="DL70" s="33">
        <v>-2.6392599999999999E-2</v>
      </c>
      <c r="DM70" s="33">
        <v>0.14219950000000001</v>
      </c>
      <c r="DN70" s="33">
        <v>0.24367849999999999</v>
      </c>
      <c r="DO70" s="33">
        <v>0.3124497</v>
      </c>
      <c r="DP70" s="33">
        <v>-8.3038000000000001E-3</v>
      </c>
      <c r="DQ70" s="33">
        <v>-3.8104399999999997E-2</v>
      </c>
      <c r="DR70" s="33">
        <v>-0.1608009</v>
      </c>
      <c r="DS70" s="33">
        <v>-0.2030293</v>
      </c>
      <c r="DT70" s="33">
        <v>-5.83715E-2</v>
      </c>
      <c r="DU70" s="33">
        <v>0.12273009999999999</v>
      </c>
      <c r="DV70" s="33">
        <v>7.6648800000000003E-2</v>
      </c>
      <c r="DW70" s="33">
        <v>9.4707700000000006E-2</v>
      </c>
      <c r="DX70" s="33">
        <v>7.7676599999999998E-2</v>
      </c>
      <c r="DY70" s="33">
        <v>0.1439387</v>
      </c>
      <c r="DZ70" s="33">
        <v>0.10541689999999999</v>
      </c>
      <c r="EA70" s="33">
        <v>0.1128338</v>
      </c>
      <c r="EB70" s="33">
        <v>5.7206199999999999E-2</v>
      </c>
      <c r="EC70" s="33">
        <v>1.3829599999999999E-2</v>
      </c>
      <c r="ED70" s="33">
        <v>3.3539800000000002E-2</v>
      </c>
      <c r="EE70" s="33">
        <v>0.15794820000000001</v>
      </c>
      <c r="EF70" s="33">
        <v>0.36860929999999997</v>
      </c>
      <c r="EG70" s="33">
        <v>0.20706469999999999</v>
      </c>
      <c r="EH70" s="33">
        <v>0.1238691</v>
      </c>
      <c r="EI70" s="33">
        <v>-3.6435599999999999E-2</v>
      </c>
      <c r="EJ70" s="33">
        <v>6.3955399999999996E-2</v>
      </c>
      <c r="EK70" s="33">
        <v>0.23172580000000001</v>
      </c>
      <c r="EL70" s="33">
        <v>0.3331923</v>
      </c>
      <c r="EM70" s="33">
        <v>0.4074062</v>
      </c>
      <c r="EN70" s="33">
        <v>8.0208000000000002E-2</v>
      </c>
      <c r="EO70" s="33">
        <v>4.1597500000000003E-2</v>
      </c>
      <c r="EP70" s="33">
        <v>-8.7166499999999994E-2</v>
      </c>
      <c r="EQ70" s="33">
        <v>-0.13380639999999999</v>
      </c>
      <c r="ER70" s="33">
        <v>8.4668999999999994E-3</v>
      </c>
      <c r="ES70" s="33">
        <v>73.660640000000001</v>
      </c>
      <c r="ET70" s="33">
        <v>72.958749999999995</v>
      </c>
      <c r="EU70" s="33">
        <v>72.426599999999993</v>
      </c>
      <c r="EV70" s="33">
        <v>72.126900000000006</v>
      </c>
      <c r="EW70" s="33">
        <v>72.248819999999995</v>
      </c>
      <c r="EX70" s="33">
        <v>72.085530000000006</v>
      </c>
      <c r="EY70" s="33">
        <v>71.562920000000005</v>
      </c>
      <c r="EZ70" s="33">
        <v>71.469650000000001</v>
      </c>
      <c r="FA70" s="33">
        <v>74.852940000000004</v>
      </c>
      <c r="FB70" s="33">
        <v>79.23706</v>
      </c>
      <c r="FC70" s="33">
        <v>83.44829</v>
      </c>
      <c r="FD70" s="33">
        <v>87.177130000000005</v>
      </c>
      <c r="FE70" s="33">
        <v>90.142150000000001</v>
      </c>
      <c r="FF70" s="33">
        <v>89.35942</v>
      </c>
      <c r="FG70" s="33">
        <v>88.92604</v>
      </c>
      <c r="FH70" s="33">
        <v>86.699669999999998</v>
      </c>
      <c r="FI70" s="33">
        <v>86.722250000000003</v>
      </c>
      <c r="FJ70" s="33">
        <v>86.393619999999999</v>
      </c>
      <c r="FK70" s="33">
        <v>84.989459999999994</v>
      </c>
      <c r="FL70" s="33">
        <v>80.149339999999995</v>
      </c>
      <c r="FM70" s="33">
        <v>77.161420000000007</v>
      </c>
      <c r="FN70" s="33">
        <v>75.713620000000006</v>
      </c>
      <c r="FO70" s="33">
        <v>74.224599999999995</v>
      </c>
      <c r="FP70" s="33">
        <v>72.616150000000005</v>
      </c>
      <c r="FQ70" s="33">
        <v>1.6932430000000001</v>
      </c>
      <c r="FR70" s="33">
        <v>0.10491350000000001</v>
      </c>
      <c r="FS70">
        <v>0</v>
      </c>
    </row>
    <row r="71" spans="1:175" x14ac:dyDescent="0.2">
      <c r="A71" t="s">
        <v>209</v>
      </c>
      <c r="B71" t="s">
        <v>227</v>
      </c>
      <c r="C71">
        <v>42979</v>
      </c>
      <c r="D71">
        <v>6487</v>
      </c>
      <c r="E71" s="33">
        <v>18.074729999999999</v>
      </c>
      <c r="F71" s="33">
        <v>17.278919999999999</v>
      </c>
      <c r="G71" s="33">
        <v>16.90185</v>
      </c>
      <c r="H71" s="33">
        <v>16.949940000000002</v>
      </c>
      <c r="I71" s="33">
        <v>17.768650000000001</v>
      </c>
      <c r="J71" s="33">
        <v>19.465399999999999</v>
      </c>
      <c r="K71" s="33">
        <v>22.200869999999998</v>
      </c>
      <c r="L71" s="33">
        <v>25.45682</v>
      </c>
      <c r="M71" s="33">
        <v>29.811039999999998</v>
      </c>
      <c r="N71" s="33">
        <v>33.489649999999997</v>
      </c>
      <c r="O71" s="33">
        <v>36.055810000000001</v>
      </c>
      <c r="P71" s="33">
        <v>37.384810000000002</v>
      </c>
      <c r="Q71" s="33">
        <v>37.595939999999999</v>
      </c>
      <c r="R71" s="33">
        <v>37.979430000000001</v>
      </c>
      <c r="S71" s="33">
        <v>37.685839999999999</v>
      </c>
      <c r="T71" s="33">
        <v>36.931640000000002</v>
      </c>
      <c r="U71" s="33">
        <v>35.410640000000001</v>
      </c>
      <c r="V71" s="33">
        <v>33.4739</v>
      </c>
      <c r="W71" s="33">
        <v>30.699639999999999</v>
      </c>
      <c r="X71" s="33">
        <v>29.914929999999998</v>
      </c>
      <c r="Y71" s="33">
        <v>28.620920000000002</v>
      </c>
      <c r="Z71" s="33">
        <v>26.47861</v>
      </c>
      <c r="AA71" s="33">
        <v>23.557179999999999</v>
      </c>
      <c r="AB71" s="33">
        <v>20.928999999999998</v>
      </c>
      <c r="AC71" s="33">
        <v>-0.34165210000000001</v>
      </c>
      <c r="AD71" s="33">
        <v>-0.34786460000000002</v>
      </c>
      <c r="AE71" s="33">
        <v>-0.34532950000000001</v>
      </c>
      <c r="AF71" s="33">
        <v>-0.27153110000000003</v>
      </c>
      <c r="AG71" s="33">
        <v>-0.2883136</v>
      </c>
      <c r="AH71" s="33">
        <v>-0.3244416</v>
      </c>
      <c r="AI71" s="33">
        <v>-0.26159130000000003</v>
      </c>
      <c r="AJ71" s="33">
        <v>-0.11988020000000001</v>
      </c>
      <c r="AK71" s="33">
        <v>-0.1057579</v>
      </c>
      <c r="AL71" s="33">
        <v>-0.1199475</v>
      </c>
      <c r="AM71" s="33">
        <v>-0.1724087</v>
      </c>
      <c r="AN71" s="33">
        <v>-8.3590200000000003E-2</v>
      </c>
      <c r="AO71" s="33">
        <v>-0.2489046</v>
      </c>
      <c r="AP71" s="33">
        <v>-0.2662465</v>
      </c>
      <c r="AQ71" s="33">
        <v>-0.22880400000000001</v>
      </c>
      <c r="AR71" s="33">
        <v>-0.214285</v>
      </c>
      <c r="AS71" s="33">
        <v>-0.25930500000000001</v>
      </c>
      <c r="AT71" s="33">
        <v>-0.19451460000000001</v>
      </c>
      <c r="AU71" s="33">
        <v>-7.3191199999999998E-2</v>
      </c>
      <c r="AV71" s="33">
        <v>0.10845150000000001</v>
      </c>
      <c r="AW71" s="33">
        <v>0.10442559999999999</v>
      </c>
      <c r="AX71" s="33">
        <v>-9.8143999999999995E-2</v>
      </c>
      <c r="AY71" s="33">
        <v>-3.1253200000000002E-2</v>
      </c>
      <c r="AZ71" s="33">
        <v>-0.24984200000000001</v>
      </c>
      <c r="BA71" s="33">
        <v>-0.2759528</v>
      </c>
      <c r="BB71" s="33">
        <v>-0.28422160000000002</v>
      </c>
      <c r="BC71" s="33">
        <v>-0.2816864</v>
      </c>
      <c r="BD71" s="33">
        <v>-0.20792730000000001</v>
      </c>
      <c r="BE71" s="33">
        <v>-0.22464790000000001</v>
      </c>
      <c r="BF71" s="33">
        <v>-0.25726189999999999</v>
      </c>
      <c r="BG71" s="33">
        <v>-0.185777</v>
      </c>
      <c r="BH71" s="33">
        <v>-3.3163400000000003E-2</v>
      </c>
      <c r="BI71" s="33">
        <v>-3.4302E-3</v>
      </c>
      <c r="BJ71" s="33">
        <v>-8.4291999999999995E-3</v>
      </c>
      <c r="BK71" s="33">
        <v>-5.6405900000000002E-2</v>
      </c>
      <c r="BL71" s="33">
        <v>3.3173399999999999E-2</v>
      </c>
      <c r="BM71" s="33">
        <v>-0.13464190000000001</v>
      </c>
      <c r="BN71" s="33">
        <v>-0.15478839999999999</v>
      </c>
      <c r="BO71" s="33">
        <v>-0.1149916</v>
      </c>
      <c r="BP71" s="33">
        <v>-0.1045233</v>
      </c>
      <c r="BQ71" s="33">
        <v>-0.15830279999999999</v>
      </c>
      <c r="BR71" s="33">
        <v>-9.8666699999999996E-2</v>
      </c>
      <c r="BS71" s="33">
        <v>2.4599800000000002E-2</v>
      </c>
      <c r="BT71" s="33">
        <v>0.20941000000000001</v>
      </c>
      <c r="BU71" s="33">
        <v>0.20273279999999999</v>
      </c>
      <c r="BV71" s="33">
        <v>-4.2188E-3</v>
      </c>
      <c r="BW71" s="33">
        <v>5.9490899999999999E-2</v>
      </c>
      <c r="BX71" s="33">
        <v>-0.16534670000000001</v>
      </c>
      <c r="BY71" s="33">
        <v>-0.23044970000000001</v>
      </c>
      <c r="BZ71" s="33">
        <v>-0.24014260000000001</v>
      </c>
      <c r="CA71" s="33">
        <v>-0.2376074</v>
      </c>
      <c r="CB71" s="33">
        <v>-0.16387550000000001</v>
      </c>
      <c r="CC71" s="33">
        <v>-0.1805532</v>
      </c>
      <c r="CD71" s="33">
        <v>-0.21073339999999999</v>
      </c>
      <c r="CE71" s="33">
        <v>-0.13326830000000001</v>
      </c>
      <c r="CF71" s="33">
        <v>2.68965E-2</v>
      </c>
      <c r="CG71" s="33">
        <v>6.7441600000000004E-2</v>
      </c>
      <c r="CH71" s="33">
        <v>6.8808099999999997E-2</v>
      </c>
      <c r="CI71" s="33">
        <v>2.3937300000000002E-2</v>
      </c>
      <c r="CJ71" s="33">
        <v>0.11404359999999999</v>
      </c>
      <c r="CK71" s="33">
        <v>-5.5503900000000002E-2</v>
      </c>
      <c r="CL71" s="33">
        <v>-7.7592900000000006E-2</v>
      </c>
      <c r="CM71" s="33">
        <v>-3.6165500000000003E-2</v>
      </c>
      <c r="CN71" s="33">
        <v>-2.8502699999999999E-2</v>
      </c>
      <c r="CO71" s="33">
        <v>-8.8348999999999997E-2</v>
      </c>
      <c r="CP71" s="33">
        <v>-3.2282699999999998E-2</v>
      </c>
      <c r="CQ71" s="33">
        <v>9.2329499999999995E-2</v>
      </c>
      <c r="CR71" s="33">
        <v>0.27933350000000001</v>
      </c>
      <c r="CS71" s="33">
        <v>0.27082010000000001</v>
      </c>
      <c r="CT71" s="33">
        <v>6.0833600000000002E-2</v>
      </c>
      <c r="CU71" s="33">
        <v>0.12234</v>
      </c>
      <c r="CV71" s="33">
        <v>-0.1068255</v>
      </c>
      <c r="CW71" s="33">
        <v>-0.18494659999999999</v>
      </c>
      <c r="CX71" s="33">
        <v>-0.1960636</v>
      </c>
      <c r="CY71" s="33">
        <v>-0.19352839999999999</v>
      </c>
      <c r="CZ71" s="33">
        <v>-0.11982370000000001</v>
      </c>
      <c r="DA71" s="33">
        <v>-0.13645850000000001</v>
      </c>
      <c r="DB71" s="33">
        <v>-0.16420489999999999</v>
      </c>
      <c r="DC71" s="33">
        <v>-8.0759499999999998E-2</v>
      </c>
      <c r="DD71" s="33">
        <v>8.6956400000000003E-2</v>
      </c>
      <c r="DE71" s="33">
        <v>0.1383134</v>
      </c>
      <c r="DF71" s="33">
        <v>0.14604539999999999</v>
      </c>
      <c r="DG71" s="33">
        <v>0.1042805</v>
      </c>
      <c r="DH71" s="33">
        <v>0.1949138</v>
      </c>
      <c r="DI71" s="33">
        <v>2.3634100000000002E-2</v>
      </c>
      <c r="DJ71" s="33">
        <v>-3.9740000000000001E-4</v>
      </c>
      <c r="DK71" s="33">
        <v>4.26606E-2</v>
      </c>
      <c r="DL71" s="33">
        <v>4.7517900000000002E-2</v>
      </c>
      <c r="DM71" s="33">
        <v>-1.83952E-2</v>
      </c>
      <c r="DN71" s="33">
        <v>3.4101300000000001E-2</v>
      </c>
      <c r="DO71" s="33">
        <v>0.16005920000000001</v>
      </c>
      <c r="DP71" s="33">
        <v>0.34925699999999998</v>
      </c>
      <c r="DQ71" s="33">
        <v>0.33890740000000003</v>
      </c>
      <c r="DR71" s="33">
        <v>0.1258859</v>
      </c>
      <c r="DS71" s="33">
        <v>0.1851891</v>
      </c>
      <c r="DT71" s="33">
        <v>-4.8304300000000001E-2</v>
      </c>
      <c r="DU71" s="33">
        <v>-0.1192473</v>
      </c>
      <c r="DV71" s="33">
        <v>-0.1324206</v>
      </c>
      <c r="DW71" s="33">
        <v>-0.12988530000000001</v>
      </c>
      <c r="DX71" s="33">
        <v>-5.6219900000000003E-2</v>
      </c>
      <c r="DY71" s="33">
        <v>-7.2792800000000005E-2</v>
      </c>
      <c r="DZ71" s="33">
        <v>-9.7025200000000006E-2</v>
      </c>
      <c r="EA71" s="33">
        <v>-4.9452999999999997E-3</v>
      </c>
      <c r="EB71" s="33">
        <v>0.1736732</v>
      </c>
      <c r="EC71" s="33">
        <v>0.2406411</v>
      </c>
      <c r="ED71" s="33">
        <v>0.25756370000000001</v>
      </c>
      <c r="EE71" s="33">
        <v>0.22028329999999999</v>
      </c>
      <c r="EF71" s="33">
        <v>0.31167739999999999</v>
      </c>
      <c r="EG71" s="33">
        <v>0.13789689999999999</v>
      </c>
      <c r="EH71" s="33">
        <v>0.1110607</v>
      </c>
      <c r="EI71" s="33">
        <v>0.156473</v>
      </c>
      <c r="EJ71" s="33">
        <v>0.15727959999999999</v>
      </c>
      <c r="EK71" s="33">
        <v>8.2607E-2</v>
      </c>
      <c r="EL71" s="33">
        <v>0.12994919999999999</v>
      </c>
      <c r="EM71" s="33">
        <v>0.25785019999999997</v>
      </c>
      <c r="EN71" s="33">
        <v>0.45021549999999999</v>
      </c>
      <c r="EO71" s="33">
        <v>0.43721460000000001</v>
      </c>
      <c r="EP71" s="33">
        <v>0.21981120000000001</v>
      </c>
      <c r="EQ71" s="33">
        <v>0.27593319999999999</v>
      </c>
      <c r="ER71" s="33">
        <v>3.6191000000000001E-2</v>
      </c>
      <c r="ES71" s="33">
        <v>73.307379999999995</v>
      </c>
      <c r="ET71" s="33">
        <v>74.261229999999998</v>
      </c>
      <c r="EU71" s="33">
        <v>72.948589999999996</v>
      </c>
      <c r="EV71" s="33">
        <v>72.874080000000006</v>
      </c>
      <c r="EW71" s="33">
        <v>72.196430000000007</v>
      </c>
      <c r="EX71" s="33">
        <v>72.100729999999999</v>
      </c>
      <c r="EY71" s="33">
        <v>72.250900000000001</v>
      </c>
      <c r="EZ71" s="33">
        <v>72.407920000000004</v>
      </c>
      <c r="FA71" s="33">
        <v>78.512550000000005</v>
      </c>
      <c r="FB71" s="33">
        <v>86.233609999999999</v>
      </c>
      <c r="FC71" s="33">
        <v>92.004819999999995</v>
      </c>
      <c r="FD71" s="33">
        <v>95.356890000000007</v>
      </c>
      <c r="FE71" s="33">
        <v>95.882779999999997</v>
      </c>
      <c r="FF71" s="33">
        <v>95.636409999999998</v>
      </c>
      <c r="FG71" s="33">
        <v>95.248379999999997</v>
      </c>
      <c r="FH71" s="33">
        <v>94.451149999999998</v>
      </c>
      <c r="FI71" s="33">
        <v>93.478759999999994</v>
      </c>
      <c r="FJ71" s="33">
        <v>91.189589999999995</v>
      </c>
      <c r="FK71" s="33">
        <v>88.448840000000004</v>
      </c>
      <c r="FL71" s="33">
        <v>85.759280000000004</v>
      </c>
      <c r="FM71" s="33">
        <v>82.272480000000002</v>
      </c>
      <c r="FN71" s="33">
        <v>80.88937</v>
      </c>
      <c r="FO71" s="33">
        <v>79.612390000000005</v>
      </c>
      <c r="FP71" s="33">
        <v>78.527230000000003</v>
      </c>
      <c r="FQ71" s="33">
        <v>1.983668</v>
      </c>
      <c r="FR71" s="33">
        <v>0.12598519999999999</v>
      </c>
      <c r="FS71">
        <v>0</v>
      </c>
    </row>
    <row r="72" spans="1:175" x14ac:dyDescent="0.2">
      <c r="A72" t="s">
        <v>209</v>
      </c>
      <c r="B72" t="s">
        <v>227</v>
      </c>
      <c r="C72">
        <v>42980</v>
      </c>
      <c r="D72">
        <v>6489</v>
      </c>
      <c r="E72" s="33">
        <v>19.260079999999999</v>
      </c>
      <c r="F72" s="33">
        <v>18.27101</v>
      </c>
      <c r="G72" s="33">
        <v>17.70918</v>
      </c>
      <c r="H72" s="33">
        <v>17.49822</v>
      </c>
      <c r="I72" s="33">
        <v>17.84262</v>
      </c>
      <c r="J72" s="33">
        <v>18.871459999999999</v>
      </c>
      <c r="K72" s="33">
        <v>19.878599999999999</v>
      </c>
      <c r="L72" s="33">
        <v>21.118569999999998</v>
      </c>
      <c r="M72" s="33">
        <v>23.865030000000001</v>
      </c>
      <c r="N72" s="33">
        <v>26.654640000000001</v>
      </c>
      <c r="O72" s="33">
        <v>28.79261</v>
      </c>
      <c r="P72" s="33">
        <v>30.0456</v>
      </c>
      <c r="Q72" s="33">
        <v>30.635110000000001</v>
      </c>
      <c r="R72" s="33">
        <v>30.671189999999999</v>
      </c>
      <c r="S72" s="33">
        <v>30.518879999999999</v>
      </c>
      <c r="T72" s="33">
        <v>30.380459999999999</v>
      </c>
      <c r="U72" s="33">
        <v>30.40692</v>
      </c>
      <c r="V72" s="33">
        <v>29.96978</v>
      </c>
      <c r="W72" s="33">
        <v>29.083400000000001</v>
      </c>
      <c r="X72" s="33">
        <v>28.93225</v>
      </c>
      <c r="Y72" s="33">
        <v>28.14218</v>
      </c>
      <c r="Z72" s="33">
        <v>26.534269999999999</v>
      </c>
      <c r="AA72" s="33">
        <v>24.115410000000001</v>
      </c>
      <c r="AB72" s="33">
        <v>22.151789999999998</v>
      </c>
      <c r="AC72" s="33">
        <v>-0.25337890000000002</v>
      </c>
      <c r="AD72" s="33">
        <v>-0.16223019999999999</v>
      </c>
      <c r="AE72" s="33">
        <v>-0.1634062</v>
      </c>
      <c r="AF72" s="33">
        <v>-0.1585126</v>
      </c>
      <c r="AG72" s="33">
        <v>-0.31192310000000001</v>
      </c>
      <c r="AH72" s="33">
        <v>-0.1499663</v>
      </c>
      <c r="AI72" s="33">
        <v>-0.2275153</v>
      </c>
      <c r="AJ72" s="33">
        <v>-0.54104909999999995</v>
      </c>
      <c r="AK72" s="33">
        <v>-0.8494043</v>
      </c>
      <c r="AL72" s="33">
        <v>-0.82746280000000005</v>
      </c>
      <c r="AM72" s="33">
        <v>-0.71362789999999998</v>
      </c>
      <c r="AN72" s="33">
        <v>-0.84240990000000004</v>
      </c>
      <c r="AO72" s="33">
        <v>-0.98684459999999996</v>
      </c>
      <c r="AP72" s="33">
        <v>-0.76981219999999995</v>
      </c>
      <c r="AQ72" s="33">
        <v>-0.71791629999999995</v>
      </c>
      <c r="AR72" s="33">
        <v>-0.72819540000000005</v>
      </c>
      <c r="AS72" s="33">
        <v>-0.68265209999999998</v>
      </c>
      <c r="AT72" s="33">
        <v>-0.59021760000000001</v>
      </c>
      <c r="AU72" s="33">
        <v>-0.52516980000000002</v>
      </c>
      <c r="AV72" s="33">
        <v>-0.58470120000000003</v>
      </c>
      <c r="AW72" s="33">
        <v>-0.56467239999999996</v>
      </c>
      <c r="AX72" s="33">
        <v>-0.68806279999999997</v>
      </c>
      <c r="AY72" s="33">
        <v>-0.60926910000000001</v>
      </c>
      <c r="AZ72" s="33">
        <v>-0.44509799999999999</v>
      </c>
      <c r="BA72" s="33">
        <v>-0.1787579</v>
      </c>
      <c r="BB72" s="33">
        <v>-9.0354000000000004E-2</v>
      </c>
      <c r="BC72" s="33">
        <v>-9.5048900000000006E-2</v>
      </c>
      <c r="BD72" s="33">
        <v>-9.1161300000000001E-2</v>
      </c>
      <c r="BE72" s="33">
        <v>-0.2405948</v>
      </c>
      <c r="BF72" s="33">
        <v>-7.2911799999999999E-2</v>
      </c>
      <c r="BG72" s="33">
        <v>-0.13915630000000001</v>
      </c>
      <c r="BH72" s="33">
        <v>-0.44727650000000002</v>
      </c>
      <c r="BI72" s="33">
        <v>-0.74216709999999997</v>
      </c>
      <c r="BJ72" s="33">
        <v>-0.70982009999999995</v>
      </c>
      <c r="BK72" s="33">
        <v>-0.59164470000000002</v>
      </c>
      <c r="BL72" s="33">
        <v>-0.71757599999999999</v>
      </c>
      <c r="BM72" s="33">
        <v>-0.85951429999999995</v>
      </c>
      <c r="BN72" s="33">
        <v>-0.64874109999999996</v>
      </c>
      <c r="BO72" s="33">
        <v>-0.59869779999999995</v>
      </c>
      <c r="BP72" s="33">
        <v>-0.60982789999999998</v>
      </c>
      <c r="BQ72" s="33">
        <v>-0.56465390000000004</v>
      </c>
      <c r="BR72" s="33">
        <v>-0.47392970000000001</v>
      </c>
      <c r="BS72" s="33">
        <v>-0.41083910000000001</v>
      </c>
      <c r="BT72" s="33">
        <v>-0.4761668</v>
      </c>
      <c r="BU72" s="33">
        <v>-0.45212020000000003</v>
      </c>
      <c r="BV72" s="33">
        <v>-0.57289449999999997</v>
      </c>
      <c r="BW72" s="33">
        <v>-0.4981235</v>
      </c>
      <c r="BX72" s="33">
        <v>-0.33861419999999998</v>
      </c>
      <c r="BY72" s="33">
        <v>-0.12707560000000001</v>
      </c>
      <c r="BZ72" s="33">
        <v>-4.0572799999999999E-2</v>
      </c>
      <c r="CA72" s="33">
        <v>-4.7704900000000001E-2</v>
      </c>
      <c r="CB72" s="33">
        <v>-4.4513999999999998E-2</v>
      </c>
      <c r="CC72" s="33">
        <v>-0.191193</v>
      </c>
      <c r="CD72" s="33">
        <v>-1.9544099999999998E-2</v>
      </c>
      <c r="CE72" s="33">
        <v>-7.7959100000000003E-2</v>
      </c>
      <c r="CF72" s="33">
        <v>-0.3823299</v>
      </c>
      <c r="CG72" s="33">
        <v>-0.66789489999999996</v>
      </c>
      <c r="CH72" s="33">
        <v>-0.62834109999999999</v>
      </c>
      <c r="CI72" s="33">
        <v>-0.50715949999999999</v>
      </c>
      <c r="CJ72" s="33">
        <v>-0.63111649999999997</v>
      </c>
      <c r="CK72" s="33">
        <v>-0.7713257</v>
      </c>
      <c r="CL72" s="33">
        <v>-0.56488760000000005</v>
      </c>
      <c r="CM72" s="33">
        <v>-0.51612749999999996</v>
      </c>
      <c r="CN72" s="33">
        <v>-0.52784699999999996</v>
      </c>
      <c r="CO72" s="33">
        <v>-0.48292859999999999</v>
      </c>
      <c r="CP72" s="33">
        <v>-0.39338909999999999</v>
      </c>
      <c r="CQ72" s="33">
        <v>-0.3316539</v>
      </c>
      <c r="CR72" s="33">
        <v>-0.40099610000000002</v>
      </c>
      <c r="CS72" s="33">
        <v>-0.37416690000000002</v>
      </c>
      <c r="CT72" s="33">
        <v>-0.49312929999999999</v>
      </c>
      <c r="CU72" s="33">
        <v>-0.42114430000000003</v>
      </c>
      <c r="CV72" s="33">
        <v>-0.26486389999999999</v>
      </c>
      <c r="CW72" s="33">
        <v>-7.5393299999999996E-2</v>
      </c>
      <c r="CX72" s="33">
        <v>9.2084000000000003E-3</v>
      </c>
      <c r="CY72" s="33">
        <v>-3.6089999999999999E-4</v>
      </c>
      <c r="CZ72" s="33">
        <v>2.1332999999999999E-3</v>
      </c>
      <c r="DA72" s="33">
        <v>-0.14179120000000001</v>
      </c>
      <c r="DB72" s="33">
        <v>3.3823600000000002E-2</v>
      </c>
      <c r="DC72" s="33">
        <v>-1.67619E-2</v>
      </c>
      <c r="DD72" s="33">
        <v>-0.31738329999999998</v>
      </c>
      <c r="DE72" s="33">
        <v>-0.59362269999999995</v>
      </c>
      <c r="DF72" s="33">
        <v>-0.54686210000000002</v>
      </c>
      <c r="DG72" s="33">
        <v>-0.4226742</v>
      </c>
      <c r="DH72" s="33">
        <v>-0.54465699999999995</v>
      </c>
      <c r="DI72" s="33">
        <v>-0.68313710000000005</v>
      </c>
      <c r="DJ72" s="33">
        <v>-0.48103410000000002</v>
      </c>
      <c r="DK72" s="33">
        <v>-0.43355719999999998</v>
      </c>
      <c r="DL72" s="33">
        <v>-0.44586599999999998</v>
      </c>
      <c r="DM72" s="33">
        <v>-0.40120339999999999</v>
      </c>
      <c r="DN72" s="33">
        <v>-0.31284849999999997</v>
      </c>
      <c r="DO72" s="33">
        <v>-0.25246869999999999</v>
      </c>
      <c r="DP72" s="33">
        <v>-0.32582539999999999</v>
      </c>
      <c r="DQ72" s="33">
        <v>-0.29621360000000002</v>
      </c>
      <c r="DR72" s="33">
        <v>-0.41336410000000001</v>
      </c>
      <c r="DS72" s="33">
        <v>-0.3441651</v>
      </c>
      <c r="DT72" s="33">
        <v>-0.19111359999999999</v>
      </c>
      <c r="DU72" s="33">
        <v>-7.7229999999999996E-4</v>
      </c>
      <c r="DV72" s="33">
        <v>8.1084600000000007E-2</v>
      </c>
      <c r="DW72" s="33">
        <v>6.7996399999999999E-2</v>
      </c>
      <c r="DX72" s="33">
        <v>6.9484599999999994E-2</v>
      </c>
      <c r="DY72" s="33">
        <v>-7.0462899999999995E-2</v>
      </c>
      <c r="DZ72" s="33">
        <v>0.11087809999999999</v>
      </c>
      <c r="EA72" s="33">
        <v>7.1597099999999997E-2</v>
      </c>
      <c r="EB72" s="33">
        <v>-0.2236108</v>
      </c>
      <c r="EC72" s="33">
        <v>-0.48638559999999997</v>
      </c>
      <c r="ED72" s="33">
        <v>-0.42921939999999997</v>
      </c>
      <c r="EE72" s="33">
        <v>-0.30069099999999999</v>
      </c>
      <c r="EF72" s="33">
        <v>-0.4198231</v>
      </c>
      <c r="EG72" s="33">
        <v>-0.55580680000000005</v>
      </c>
      <c r="EH72" s="33">
        <v>-0.35996299999999998</v>
      </c>
      <c r="EI72" s="33">
        <v>-0.31433879999999997</v>
      </c>
      <c r="EJ72" s="33">
        <v>-0.32749859999999997</v>
      </c>
      <c r="EK72" s="33">
        <v>-0.28320509999999999</v>
      </c>
      <c r="EL72" s="33">
        <v>-0.1965606</v>
      </c>
      <c r="EM72" s="33">
        <v>-0.13813790000000001</v>
      </c>
      <c r="EN72" s="33">
        <v>-0.21729090000000001</v>
      </c>
      <c r="EO72" s="33">
        <v>-0.1836614</v>
      </c>
      <c r="EP72" s="33">
        <v>-0.29819580000000001</v>
      </c>
      <c r="EQ72" s="33">
        <v>-0.23301949999999999</v>
      </c>
      <c r="ER72" s="33">
        <v>-8.4629800000000005E-2</v>
      </c>
      <c r="ES72" s="33">
        <v>77.535070000000005</v>
      </c>
      <c r="ET72" s="33">
        <v>76.399019999999993</v>
      </c>
      <c r="EU72" s="33">
        <v>75.531289999999998</v>
      </c>
      <c r="EV72" s="33">
        <v>75.233680000000007</v>
      </c>
      <c r="EW72" s="33">
        <v>74.609740000000002</v>
      </c>
      <c r="EX72" s="33">
        <v>73.726740000000007</v>
      </c>
      <c r="EY72" s="33">
        <v>73.386279999999999</v>
      </c>
      <c r="EZ72" s="33">
        <v>73.558620000000005</v>
      </c>
      <c r="FA72" s="33">
        <v>75.998949999999994</v>
      </c>
      <c r="FB72" s="33">
        <v>80.746420000000001</v>
      </c>
      <c r="FC72" s="33">
        <v>86.406670000000005</v>
      </c>
      <c r="FD72" s="33">
        <v>90.272900000000007</v>
      </c>
      <c r="FE72" s="33">
        <v>94.149760000000001</v>
      </c>
      <c r="FF72" s="33">
        <v>96.260239999999996</v>
      </c>
      <c r="FG72" s="33">
        <v>94.983040000000003</v>
      </c>
      <c r="FH72" s="33">
        <v>93.415149999999997</v>
      </c>
      <c r="FI72" s="33">
        <v>93.138310000000004</v>
      </c>
      <c r="FJ72" s="33">
        <v>93.259690000000006</v>
      </c>
      <c r="FK72" s="33">
        <v>91.570660000000004</v>
      </c>
      <c r="FL72" s="33">
        <v>89.13</v>
      </c>
      <c r="FM72" s="33">
        <v>86.167429999999996</v>
      </c>
      <c r="FN72" s="33">
        <v>86.265789999999996</v>
      </c>
      <c r="FO72" s="33">
        <v>87.386099999999999</v>
      </c>
      <c r="FP72" s="33">
        <v>87.175340000000006</v>
      </c>
      <c r="FQ72" s="33">
        <v>2.4251290000000001</v>
      </c>
      <c r="FR72" s="33">
        <v>0.14559430000000001</v>
      </c>
      <c r="FS72">
        <v>0</v>
      </c>
    </row>
    <row r="73" spans="1:175" x14ac:dyDescent="0.2">
      <c r="A73" t="s">
        <v>209</v>
      </c>
      <c r="B73" t="s">
        <v>227</v>
      </c>
      <c r="C73" t="s">
        <v>235</v>
      </c>
      <c r="D73">
        <v>6487</v>
      </c>
      <c r="E73" s="33">
        <v>18.126349999999999</v>
      </c>
      <c r="F73" s="33">
        <v>17.324850000000001</v>
      </c>
      <c r="G73" s="33">
        <v>16.94098</v>
      </c>
      <c r="H73" s="33">
        <v>16.965489999999999</v>
      </c>
      <c r="I73" s="33">
        <v>17.80153</v>
      </c>
      <c r="J73" s="33">
        <v>19.516670000000001</v>
      </c>
      <c r="K73" s="33">
        <v>22.290949999999999</v>
      </c>
      <c r="L73" s="33">
        <v>25.302520000000001</v>
      </c>
      <c r="M73" s="33">
        <v>29.218219999999999</v>
      </c>
      <c r="N73" s="33">
        <v>32.67953</v>
      </c>
      <c r="O73" s="33">
        <v>35.162640000000003</v>
      </c>
      <c r="P73" s="33">
        <v>36.718539999999997</v>
      </c>
      <c r="Q73" s="33">
        <v>37.145159999999997</v>
      </c>
      <c r="R73" s="33">
        <v>37.423499999999997</v>
      </c>
      <c r="S73" s="33">
        <v>37.097020000000001</v>
      </c>
      <c r="T73" s="33">
        <v>36.396709999999999</v>
      </c>
      <c r="U73" s="33">
        <v>35.18141</v>
      </c>
      <c r="V73" s="33">
        <v>33.384990000000002</v>
      </c>
      <c r="W73" s="33">
        <v>30.55498</v>
      </c>
      <c r="X73" s="33">
        <v>29.480180000000001</v>
      </c>
      <c r="Y73" s="33">
        <v>28.081499999999998</v>
      </c>
      <c r="Z73" s="33">
        <v>25.73725</v>
      </c>
      <c r="AA73" s="33">
        <v>22.672339999999998</v>
      </c>
      <c r="AB73" s="33">
        <v>20.262119999999999</v>
      </c>
      <c r="AC73" s="33">
        <v>-0.20340920000000001</v>
      </c>
      <c r="AD73" s="33">
        <v>-0.22867560000000001</v>
      </c>
      <c r="AE73" s="33">
        <v>-0.22097710000000001</v>
      </c>
      <c r="AF73" s="33">
        <v>-0.19181229999999999</v>
      </c>
      <c r="AG73" s="33">
        <v>-0.1660877</v>
      </c>
      <c r="AH73" s="33">
        <v>-0.2082581</v>
      </c>
      <c r="AI73" s="33">
        <v>-0.17744109999999999</v>
      </c>
      <c r="AJ73" s="33">
        <v>-0.14620569999999999</v>
      </c>
      <c r="AK73" s="33">
        <v>-0.17618</v>
      </c>
      <c r="AL73" s="33">
        <v>-0.17908750000000001</v>
      </c>
      <c r="AM73" s="33">
        <v>-0.14628910000000001</v>
      </c>
      <c r="AN73" s="33">
        <v>8.5890000000000001E-4</v>
      </c>
      <c r="AO73" s="33">
        <v>-0.16609869999999999</v>
      </c>
      <c r="AP73" s="33">
        <v>-0.21648039999999999</v>
      </c>
      <c r="AQ73" s="33">
        <v>-0.2683932</v>
      </c>
      <c r="AR73" s="33">
        <v>-0.20263390000000001</v>
      </c>
      <c r="AS73" s="33">
        <v>-0.13969860000000001</v>
      </c>
      <c r="AT73" s="33">
        <v>-5.6674500000000003E-2</v>
      </c>
      <c r="AU73" s="33">
        <v>3.1128200000000002E-2</v>
      </c>
      <c r="AV73" s="33">
        <v>-2.9771100000000002E-2</v>
      </c>
      <c r="AW73" s="33">
        <v>-3.82213E-2</v>
      </c>
      <c r="AX73" s="33">
        <v>-0.19434989999999999</v>
      </c>
      <c r="AY73" s="33">
        <v>-0.17585690000000001</v>
      </c>
      <c r="AZ73" s="33">
        <v>-0.21080570000000001</v>
      </c>
      <c r="BA73" s="33">
        <v>-0.1475872</v>
      </c>
      <c r="BB73" s="33">
        <v>-0.17369419999999999</v>
      </c>
      <c r="BC73" s="33">
        <v>-0.16488430000000001</v>
      </c>
      <c r="BD73" s="33">
        <v>-0.13612360000000001</v>
      </c>
      <c r="BE73" s="33">
        <v>-0.11075400000000001</v>
      </c>
      <c r="BF73" s="33">
        <v>-0.1503089</v>
      </c>
      <c r="BG73" s="33">
        <v>-0.1141577</v>
      </c>
      <c r="BH73" s="33">
        <v>-7.3982400000000004E-2</v>
      </c>
      <c r="BI73" s="33">
        <v>-9.2028799999999994E-2</v>
      </c>
      <c r="BJ73" s="33">
        <v>-8.8822899999999996E-2</v>
      </c>
      <c r="BK73" s="33">
        <v>-5.3185000000000003E-2</v>
      </c>
      <c r="BL73" s="33">
        <v>9.5218300000000006E-2</v>
      </c>
      <c r="BM73" s="33">
        <v>-7.2034200000000007E-2</v>
      </c>
      <c r="BN73" s="33">
        <v>-0.1237007</v>
      </c>
      <c r="BO73" s="33">
        <v>-0.17813280000000001</v>
      </c>
      <c r="BP73" s="33">
        <v>-0.11761729999999999</v>
      </c>
      <c r="BQ73" s="33">
        <v>-5.9572600000000003E-2</v>
      </c>
      <c r="BR73" s="33">
        <v>2.09423E-2</v>
      </c>
      <c r="BS73" s="33">
        <v>0.1128831</v>
      </c>
      <c r="BT73" s="33">
        <v>4.97721E-2</v>
      </c>
      <c r="BU73" s="33">
        <v>3.6798600000000001E-2</v>
      </c>
      <c r="BV73" s="33">
        <v>-0.1241225</v>
      </c>
      <c r="BW73" s="33">
        <v>-0.1099579</v>
      </c>
      <c r="BX73" s="33">
        <v>-0.1487347</v>
      </c>
      <c r="BY73" s="33">
        <v>-0.1089251</v>
      </c>
      <c r="BZ73" s="33">
        <v>-0.13561419999999999</v>
      </c>
      <c r="CA73" s="33">
        <v>-0.1260346</v>
      </c>
      <c r="CB73" s="33">
        <v>-9.7553799999999996E-2</v>
      </c>
      <c r="CC73" s="33">
        <v>-7.2429999999999994E-2</v>
      </c>
      <c r="CD73" s="33">
        <v>-0.1101734</v>
      </c>
      <c r="CE73" s="33">
        <v>-7.0327799999999996E-2</v>
      </c>
      <c r="CF73" s="33">
        <v>-2.3960800000000001E-2</v>
      </c>
      <c r="CG73" s="33">
        <v>-3.3745799999999999E-2</v>
      </c>
      <c r="CH73" s="33">
        <v>-2.63059E-2</v>
      </c>
      <c r="CI73" s="33">
        <v>1.1298600000000001E-2</v>
      </c>
      <c r="CJ73" s="33">
        <v>0.1605714</v>
      </c>
      <c r="CK73" s="33">
        <v>-6.8855000000000001E-3</v>
      </c>
      <c r="CL73" s="33">
        <v>-5.9441800000000003E-2</v>
      </c>
      <c r="CM73" s="33">
        <v>-0.1156186</v>
      </c>
      <c r="CN73" s="33">
        <v>-5.8735000000000002E-2</v>
      </c>
      <c r="CO73" s="33">
        <v>-4.0775999999999998E-3</v>
      </c>
      <c r="CP73" s="33">
        <v>7.4699500000000002E-2</v>
      </c>
      <c r="CQ73" s="33">
        <v>0.1695063</v>
      </c>
      <c r="CR73" s="33">
        <v>0.1048634</v>
      </c>
      <c r="CS73" s="33">
        <v>8.8757199999999994E-2</v>
      </c>
      <c r="CT73" s="33">
        <v>-7.54832E-2</v>
      </c>
      <c r="CU73" s="33">
        <v>-6.4316499999999999E-2</v>
      </c>
      <c r="CV73" s="33">
        <v>-0.10574459999999999</v>
      </c>
      <c r="CW73" s="33">
        <v>-7.0263000000000006E-2</v>
      </c>
      <c r="CX73" s="33">
        <v>-9.7534200000000001E-2</v>
      </c>
      <c r="CY73" s="33">
        <v>-8.7184800000000007E-2</v>
      </c>
      <c r="CZ73" s="33">
        <v>-5.8983899999999999E-2</v>
      </c>
      <c r="DA73" s="33">
        <v>-3.41061E-2</v>
      </c>
      <c r="DB73" s="33">
        <v>-7.00379E-2</v>
      </c>
      <c r="DC73" s="33">
        <v>-2.6498000000000001E-2</v>
      </c>
      <c r="DD73" s="33">
        <v>2.6060799999999999E-2</v>
      </c>
      <c r="DE73" s="33">
        <v>2.4537099999999999E-2</v>
      </c>
      <c r="DF73" s="33">
        <v>3.6211100000000003E-2</v>
      </c>
      <c r="DG73" s="33">
        <v>7.5782199999999994E-2</v>
      </c>
      <c r="DH73" s="33">
        <v>0.2259244</v>
      </c>
      <c r="DI73" s="33">
        <v>5.8263200000000001E-2</v>
      </c>
      <c r="DJ73" s="33">
        <v>4.8171999999999998E-3</v>
      </c>
      <c r="DK73" s="33">
        <v>-5.3104499999999999E-2</v>
      </c>
      <c r="DL73" s="33">
        <v>1.473E-4</v>
      </c>
      <c r="DM73" s="33">
        <v>5.1417499999999998E-2</v>
      </c>
      <c r="DN73" s="33">
        <v>0.1284566</v>
      </c>
      <c r="DO73" s="33">
        <v>0.22612950000000001</v>
      </c>
      <c r="DP73" s="33">
        <v>0.15995470000000001</v>
      </c>
      <c r="DQ73" s="33">
        <v>0.1407158</v>
      </c>
      <c r="DR73" s="33">
        <v>-2.6843800000000001E-2</v>
      </c>
      <c r="DS73" s="33">
        <v>-1.8675000000000001E-2</v>
      </c>
      <c r="DT73" s="33">
        <v>-6.2754400000000002E-2</v>
      </c>
      <c r="DU73" s="33">
        <v>-1.44411E-2</v>
      </c>
      <c r="DV73" s="33">
        <v>-4.2552699999999999E-2</v>
      </c>
      <c r="DW73" s="33">
        <v>-3.1092000000000002E-2</v>
      </c>
      <c r="DX73" s="33">
        <v>-3.2951999999999999E-3</v>
      </c>
      <c r="DY73" s="33">
        <v>2.1227699999999999E-2</v>
      </c>
      <c r="DZ73" s="33">
        <v>-1.2088700000000001E-2</v>
      </c>
      <c r="EA73" s="33">
        <v>3.6785400000000003E-2</v>
      </c>
      <c r="EB73" s="33">
        <v>9.8284099999999999E-2</v>
      </c>
      <c r="EC73" s="33">
        <v>0.1086883</v>
      </c>
      <c r="ED73" s="33">
        <v>0.1264757</v>
      </c>
      <c r="EE73" s="33">
        <v>0.16888619999999999</v>
      </c>
      <c r="EF73" s="33">
        <v>0.32028390000000001</v>
      </c>
      <c r="EG73" s="33">
        <v>0.15232770000000001</v>
      </c>
      <c r="EH73" s="33">
        <v>9.75969E-2</v>
      </c>
      <c r="EI73" s="33">
        <v>3.7156000000000002E-2</v>
      </c>
      <c r="EJ73" s="33">
        <v>8.5163900000000001E-2</v>
      </c>
      <c r="EK73" s="33">
        <v>0.13154350000000001</v>
      </c>
      <c r="EL73" s="33">
        <v>0.20607339999999999</v>
      </c>
      <c r="EM73" s="33">
        <v>0.30788450000000001</v>
      </c>
      <c r="EN73" s="33">
        <v>0.23949790000000001</v>
      </c>
      <c r="EO73" s="33">
        <v>0.2157357</v>
      </c>
      <c r="EP73" s="33">
        <v>4.3383600000000001E-2</v>
      </c>
      <c r="EQ73" s="33">
        <v>4.7224000000000002E-2</v>
      </c>
      <c r="ER73" s="33">
        <v>-6.8349999999999997E-4</v>
      </c>
      <c r="ES73" s="33">
        <v>73.483329999999995</v>
      </c>
      <c r="ET73" s="33">
        <v>73.612170000000006</v>
      </c>
      <c r="EU73" s="33">
        <v>72.68871</v>
      </c>
      <c r="EV73" s="33">
        <v>72.501589999999993</v>
      </c>
      <c r="EW73" s="33">
        <v>72.22251</v>
      </c>
      <c r="EX73" s="33">
        <v>72.093149999999994</v>
      </c>
      <c r="EY73" s="33">
        <v>71.906490000000005</v>
      </c>
      <c r="EZ73" s="33">
        <v>71.940700000000007</v>
      </c>
      <c r="FA73" s="33">
        <v>76.713499999999996</v>
      </c>
      <c r="FB73" s="33">
        <v>82.811819999999997</v>
      </c>
      <c r="FC73" s="33">
        <v>87.83372</v>
      </c>
      <c r="FD73" s="33">
        <v>91.346760000000003</v>
      </c>
      <c r="FE73" s="33">
        <v>93.051060000000007</v>
      </c>
      <c r="FF73" s="33">
        <v>92.54598</v>
      </c>
      <c r="FG73" s="33">
        <v>92.130480000000006</v>
      </c>
      <c r="FH73" s="33">
        <v>90.629059999999996</v>
      </c>
      <c r="FI73" s="33">
        <v>90.130600000000001</v>
      </c>
      <c r="FJ73" s="33">
        <v>88.805710000000005</v>
      </c>
      <c r="FK73" s="33">
        <v>86.731769999999997</v>
      </c>
      <c r="FL73" s="33">
        <v>82.979159999999993</v>
      </c>
      <c r="FM73" s="33">
        <v>79.749570000000006</v>
      </c>
      <c r="FN73" s="33">
        <v>78.362160000000003</v>
      </c>
      <c r="FO73" s="33">
        <v>77.001220000000004</v>
      </c>
      <c r="FP73" s="33">
        <v>75.668620000000004</v>
      </c>
      <c r="FQ73" s="33">
        <v>1.6890050000000001</v>
      </c>
      <c r="FR73" s="33">
        <v>0.1037467</v>
      </c>
      <c r="FS73">
        <v>0</v>
      </c>
    </row>
    <row r="74" spans="1:175" x14ac:dyDescent="0.2">
      <c r="A74" t="s">
        <v>209</v>
      </c>
      <c r="B74" t="s">
        <v>219</v>
      </c>
      <c r="C74">
        <v>42978</v>
      </c>
      <c r="D74">
        <v>5321</v>
      </c>
      <c r="E74" s="33">
        <v>20.20786</v>
      </c>
      <c r="F74" s="33">
        <v>19.414650000000002</v>
      </c>
      <c r="G74" s="33">
        <v>18.970109999999998</v>
      </c>
      <c r="H74" s="33">
        <v>18.80817</v>
      </c>
      <c r="I74" s="33">
        <v>19.558979999999998</v>
      </c>
      <c r="J74" s="33">
        <v>21.798940000000002</v>
      </c>
      <c r="K74" s="33">
        <v>25.429269999999999</v>
      </c>
      <c r="L74" s="33">
        <v>29.254989999999999</v>
      </c>
      <c r="M74" s="33">
        <v>33.876950000000001</v>
      </c>
      <c r="N74" s="33">
        <v>37.50309</v>
      </c>
      <c r="O74" s="33">
        <v>40.117040000000003</v>
      </c>
      <c r="P74" s="33">
        <v>42.179600000000001</v>
      </c>
      <c r="Q74" s="33">
        <v>42.920119999999997</v>
      </c>
      <c r="R74" s="33">
        <v>43.064010000000003</v>
      </c>
      <c r="S74" s="33">
        <v>42.357410000000002</v>
      </c>
      <c r="T74" s="33">
        <v>41.145119999999999</v>
      </c>
      <c r="U74" s="33">
        <v>39.226709999999997</v>
      </c>
      <c r="V74" s="33">
        <v>36.798670000000001</v>
      </c>
      <c r="W74" s="33">
        <v>33.343209999999999</v>
      </c>
      <c r="X74" s="33">
        <v>31.77262</v>
      </c>
      <c r="Y74" s="33">
        <v>29.939900000000002</v>
      </c>
      <c r="Z74" s="33">
        <v>27.238949999999999</v>
      </c>
      <c r="AA74" s="33">
        <v>24.135549999999999</v>
      </c>
      <c r="AB74" s="33">
        <v>21.745819999999998</v>
      </c>
      <c r="AC74" s="33">
        <v>-7.4399599999999996E-2</v>
      </c>
      <c r="AD74" s="33">
        <v>-0.1181967</v>
      </c>
      <c r="AE74" s="33">
        <v>-6.7703600000000003E-2</v>
      </c>
      <c r="AF74" s="33">
        <v>-9.0531500000000001E-2</v>
      </c>
      <c r="AG74" s="33">
        <v>4.6940500000000003E-2</v>
      </c>
      <c r="AH74" s="33">
        <v>7.4162999999999998E-3</v>
      </c>
      <c r="AI74" s="33">
        <v>-0.1067053</v>
      </c>
      <c r="AJ74" s="33">
        <v>-6.4333600000000005E-2</v>
      </c>
      <c r="AK74" s="33">
        <v>-0.4109334</v>
      </c>
      <c r="AL74" s="33">
        <v>-0.34959580000000001</v>
      </c>
      <c r="AM74" s="33">
        <v>-0.2930065</v>
      </c>
      <c r="AN74" s="33">
        <v>9.7213300000000002E-2</v>
      </c>
      <c r="AO74" s="33">
        <v>-6.0153600000000002E-2</v>
      </c>
      <c r="AP74" s="33">
        <v>-0.1047522</v>
      </c>
      <c r="AQ74" s="33">
        <v>-0.28827239999999998</v>
      </c>
      <c r="AR74" s="33">
        <v>0.1403944</v>
      </c>
      <c r="AS74" s="33">
        <v>0.2294012</v>
      </c>
      <c r="AT74" s="33">
        <v>0.15365819999999999</v>
      </c>
      <c r="AU74" s="33">
        <v>9.4765000000000002E-2</v>
      </c>
      <c r="AV74" s="33">
        <v>-0.1452447</v>
      </c>
      <c r="AW74" s="33">
        <v>-0.19319990000000001</v>
      </c>
      <c r="AX74" s="33">
        <v>-0.1796596</v>
      </c>
      <c r="AY74" s="33">
        <v>-0.2057493</v>
      </c>
      <c r="AZ74" s="33">
        <v>-0.30470619999999998</v>
      </c>
      <c r="BA74" s="33">
        <v>1.4879399999999999E-2</v>
      </c>
      <c r="BB74" s="33">
        <v>-3.1338699999999997E-2</v>
      </c>
      <c r="BC74" s="33">
        <v>1.85805E-2</v>
      </c>
      <c r="BD74" s="33">
        <v>-4.7279000000000002E-3</v>
      </c>
      <c r="BE74" s="33">
        <v>0.130409</v>
      </c>
      <c r="BF74" s="33">
        <v>9.3052599999999999E-2</v>
      </c>
      <c r="BG74" s="33">
        <v>-1.3409900000000001E-2</v>
      </c>
      <c r="BH74" s="33">
        <v>4.0293900000000001E-2</v>
      </c>
      <c r="BI74" s="33">
        <v>-0.2881841</v>
      </c>
      <c r="BJ74" s="33">
        <v>-0.2232288</v>
      </c>
      <c r="BK74" s="33">
        <v>-0.1668597</v>
      </c>
      <c r="BL74" s="33">
        <v>0.22994029999999999</v>
      </c>
      <c r="BM74" s="33">
        <v>7.2479600000000005E-2</v>
      </c>
      <c r="BN74" s="33">
        <v>2.6712699999999999E-2</v>
      </c>
      <c r="BO74" s="33">
        <v>-0.16129599999999999</v>
      </c>
      <c r="BP74" s="33">
        <v>0.2637603</v>
      </c>
      <c r="BQ74" s="33">
        <v>0.34338229999999997</v>
      </c>
      <c r="BR74" s="33">
        <v>0.27362039999999999</v>
      </c>
      <c r="BS74" s="33">
        <v>0.2254304</v>
      </c>
      <c r="BT74" s="33">
        <v>-3.5581399999999999E-2</v>
      </c>
      <c r="BU74" s="33">
        <v>-9.5600099999999993E-2</v>
      </c>
      <c r="BV74" s="33">
        <v>-9.0862899999999996E-2</v>
      </c>
      <c r="BW74" s="33">
        <v>-0.1173144</v>
      </c>
      <c r="BX74" s="33">
        <v>-0.21101590000000001</v>
      </c>
      <c r="BY74" s="33">
        <v>7.6713799999999999E-2</v>
      </c>
      <c r="BZ74" s="33">
        <v>2.8818900000000001E-2</v>
      </c>
      <c r="CA74" s="33">
        <v>7.8340699999999999E-2</v>
      </c>
      <c r="CB74" s="33">
        <v>5.4699400000000002E-2</v>
      </c>
      <c r="CC74" s="33">
        <v>0.188219</v>
      </c>
      <c r="CD74" s="33">
        <v>0.152364</v>
      </c>
      <c r="CE74" s="33">
        <v>5.1206300000000003E-2</v>
      </c>
      <c r="CF74" s="33">
        <v>0.1127585</v>
      </c>
      <c r="CG74" s="33">
        <v>-0.2031683</v>
      </c>
      <c r="CH74" s="33">
        <v>-0.1357073</v>
      </c>
      <c r="CI74" s="33">
        <v>-7.9490699999999997E-2</v>
      </c>
      <c r="CJ74" s="33">
        <v>0.3218665</v>
      </c>
      <c r="CK74" s="33">
        <v>0.16434099999999999</v>
      </c>
      <c r="CL74" s="33">
        <v>0.11776490000000001</v>
      </c>
      <c r="CM74" s="33">
        <v>-7.3352600000000004E-2</v>
      </c>
      <c r="CN74" s="33">
        <v>0.34920309999999999</v>
      </c>
      <c r="CO74" s="33">
        <v>0.42232530000000001</v>
      </c>
      <c r="CP74" s="33">
        <v>0.35670580000000002</v>
      </c>
      <c r="CQ74" s="33">
        <v>0.31592880000000001</v>
      </c>
      <c r="CR74" s="33">
        <v>4.03711E-2</v>
      </c>
      <c r="CS74" s="33">
        <v>-2.8002800000000001E-2</v>
      </c>
      <c r="CT74" s="33">
        <v>-2.9362599999999999E-2</v>
      </c>
      <c r="CU74" s="33">
        <v>-5.6064599999999999E-2</v>
      </c>
      <c r="CV74" s="33">
        <v>-0.14612629999999999</v>
      </c>
      <c r="CW74" s="33">
        <v>0.13854820000000001</v>
      </c>
      <c r="CX74" s="33">
        <v>8.89765E-2</v>
      </c>
      <c r="CY74" s="33">
        <v>0.1381009</v>
      </c>
      <c r="CZ74" s="33">
        <v>0.1141267</v>
      </c>
      <c r="DA74" s="33">
        <v>0.246029</v>
      </c>
      <c r="DB74" s="33">
        <v>0.21167540000000001</v>
      </c>
      <c r="DC74" s="33">
        <v>0.11582249999999999</v>
      </c>
      <c r="DD74" s="33">
        <v>0.1852231</v>
      </c>
      <c r="DE74" s="33">
        <v>-0.11815249999999999</v>
      </c>
      <c r="DF74" s="33">
        <v>-4.8185899999999997E-2</v>
      </c>
      <c r="DG74" s="33">
        <v>7.8782999999999995E-3</v>
      </c>
      <c r="DH74" s="33">
        <v>0.41379280000000002</v>
      </c>
      <c r="DI74" s="33">
        <v>0.2562024</v>
      </c>
      <c r="DJ74" s="33">
        <v>0.20881710000000001</v>
      </c>
      <c r="DK74" s="33">
        <v>1.4590799999999999E-2</v>
      </c>
      <c r="DL74" s="33">
        <v>0.43464599999999998</v>
      </c>
      <c r="DM74" s="33">
        <v>0.5012683</v>
      </c>
      <c r="DN74" s="33">
        <v>0.4397913</v>
      </c>
      <c r="DO74" s="33">
        <v>0.40642719999999999</v>
      </c>
      <c r="DP74" s="33">
        <v>0.1163236</v>
      </c>
      <c r="DQ74" s="33">
        <v>3.9594499999999998E-2</v>
      </c>
      <c r="DR74" s="33">
        <v>3.2137699999999998E-2</v>
      </c>
      <c r="DS74" s="33">
        <v>5.1852000000000001E-3</v>
      </c>
      <c r="DT74" s="33">
        <v>-8.1236699999999995E-2</v>
      </c>
      <c r="DU74" s="33">
        <v>0.22782720000000001</v>
      </c>
      <c r="DV74" s="33">
        <v>0.1758345</v>
      </c>
      <c r="DW74" s="33">
        <v>0.224385</v>
      </c>
      <c r="DX74" s="33">
        <v>0.19993030000000001</v>
      </c>
      <c r="DY74" s="33">
        <v>0.3294975</v>
      </c>
      <c r="DZ74" s="33">
        <v>0.29731170000000001</v>
      </c>
      <c r="EA74" s="33">
        <v>0.2091179</v>
      </c>
      <c r="EB74" s="33">
        <v>0.28985060000000001</v>
      </c>
      <c r="EC74" s="33">
        <v>4.5967999999999998E-3</v>
      </c>
      <c r="ED74" s="33">
        <v>7.8181200000000006E-2</v>
      </c>
      <c r="EE74" s="33">
        <v>0.13402520000000001</v>
      </c>
      <c r="EF74" s="33">
        <v>0.54651970000000005</v>
      </c>
      <c r="EG74" s="33">
        <v>0.3888356</v>
      </c>
      <c r="EH74" s="33">
        <v>0.34028199999999997</v>
      </c>
      <c r="EI74" s="33">
        <v>0.1415672</v>
      </c>
      <c r="EJ74" s="33">
        <v>0.55801179999999995</v>
      </c>
      <c r="EK74" s="33">
        <v>0.6152495</v>
      </c>
      <c r="EL74" s="33">
        <v>0.55975339999999996</v>
      </c>
      <c r="EM74" s="33">
        <v>0.53709260000000003</v>
      </c>
      <c r="EN74" s="33">
        <v>0.22598689999999999</v>
      </c>
      <c r="EO74" s="33">
        <v>0.13719429999999999</v>
      </c>
      <c r="EP74" s="33">
        <v>0.1209344</v>
      </c>
      <c r="EQ74" s="33">
        <v>9.3620099999999998E-2</v>
      </c>
      <c r="ER74" s="33">
        <v>1.24537E-2</v>
      </c>
      <c r="ES74" s="33">
        <v>73.764229999999998</v>
      </c>
      <c r="ET74" s="33">
        <v>73.027760000000001</v>
      </c>
      <c r="EU74" s="33">
        <v>72.515299999999996</v>
      </c>
      <c r="EV74" s="33">
        <v>72.192930000000004</v>
      </c>
      <c r="EW74" s="33">
        <v>72.337789999999998</v>
      </c>
      <c r="EX74" s="33">
        <v>72.173069999999996</v>
      </c>
      <c r="EY74" s="33">
        <v>71.628110000000007</v>
      </c>
      <c r="EZ74" s="33">
        <v>71.504840000000002</v>
      </c>
      <c r="FA74" s="33">
        <v>74.964420000000004</v>
      </c>
      <c r="FB74" s="33">
        <v>79.658180000000002</v>
      </c>
      <c r="FC74" s="33">
        <v>83.917990000000003</v>
      </c>
      <c r="FD74" s="33">
        <v>87.638630000000006</v>
      </c>
      <c r="FE74" s="33">
        <v>90.683549999999997</v>
      </c>
      <c r="FF74" s="33">
        <v>89.840760000000003</v>
      </c>
      <c r="FG74" s="33">
        <v>89.349100000000007</v>
      </c>
      <c r="FH74" s="33">
        <v>87.143069999999994</v>
      </c>
      <c r="FI74" s="33">
        <v>87.027770000000004</v>
      </c>
      <c r="FJ74" s="33">
        <v>86.689509999999999</v>
      </c>
      <c r="FK74" s="33">
        <v>85.218100000000007</v>
      </c>
      <c r="FL74" s="33">
        <v>80.449089999999998</v>
      </c>
      <c r="FM74" s="33">
        <v>77.38991</v>
      </c>
      <c r="FN74" s="33">
        <v>75.891890000000004</v>
      </c>
      <c r="FO74" s="33">
        <v>74.359480000000005</v>
      </c>
      <c r="FP74" s="33">
        <v>72.740629999999996</v>
      </c>
      <c r="FQ74" s="33">
        <v>2.2168679999999998</v>
      </c>
      <c r="FR74" s="33">
        <v>0.14202899999999999</v>
      </c>
      <c r="FS74">
        <v>0</v>
      </c>
    </row>
    <row r="75" spans="1:175" x14ac:dyDescent="0.2">
      <c r="A75" t="s">
        <v>209</v>
      </c>
      <c r="B75" t="s">
        <v>219</v>
      </c>
      <c r="C75">
        <v>42979</v>
      </c>
      <c r="D75">
        <v>5321</v>
      </c>
      <c r="E75" s="33">
        <v>20.177579999999999</v>
      </c>
      <c r="F75" s="33">
        <v>19.374839999999999</v>
      </c>
      <c r="G75" s="33">
        <v>18.95739</v>
      </c>
      <c r="H75" s="33">
        <v>18.9253</v>
      </c>
      <c r="I75" s="33">
        <v>19.59929</v>
      </c>
      <c r="J75" s="33">
        <v>21.655729999999998</v>
      </c>
      <c r="K75" s="33">
        <v>25.085640000000001</v>
      </c>
      <c r="L75" s="33">
        <v>29.369810000000001</v>
      </c>
      <c r="M75" s="33">
        <v>34.957039999999999</v>
      </c>
      <c r="N75" s="33">
        <v>39.205379999999998</v>
      </c>
      <c r="O75" s="33">
        <v>42.144179999999999</v>
      </c>
      <c r="P75" s="33">
        <v>43.56861</v>
      </c>
      <c r="Q75" s="33">
        <v>43.668849999999999</v>
      </c>
      <c r="R75" s="33">
        <v>44.029499999999999</v>
      </c>
      <c r="S75" s="33">
        <v>43.289270000000002</v>
      </c>
      <c r="T75" s="33">
        <v>41.838859999999997</v>
      </c>
      <c r="U75" s="33">
        <v>39.439779999999999</v>
      </c>
      <c r="V75" s="33">
        <v>36.846290000000003</v>
      </c>
      <c r="W75" s="33">
        <v>33.51126</v>
      </c>
      <c r="X75" s="33">
        <v>32.508899999999997</v>
      </c>
      <c r="Y75" s="33">
        <v>31.030380000000001</v>
      </c>
      <c r="Z75" s="33">
        <v>28.7804</v>
      </c>
      <c r="AA75" s="33">
        <v>26.142189999999999</v>
      </c>
      <c r="AB75" s="33">
        <v>23.473649999999999</v>
      </c>
      <c r="AC75" s="33">
        <v>-0.36094280000000001</v>
      </c>
      <c r="AD75" s="33">
        <v>-0.35524990000000001</v>
      </c>
      <c r="AE75" s="33">
        <v>-0.24887989999999999</v>
      </c>
      <c r="AF75" s="33">
        <v>-0.1292732</v>
      </c>
      <c r="AG75" s="33">
        <v>-0.1098557</v>
      </c>
      <c r="AH75" s="33">
        <v>-0.1745805</v>
      </c>
      <c r="AI75" s="33">
        <v>-0.28546850000000001</v>
      </c>
      <c r="AJ75" s="33">
        <v>-0.2110361</v>
      </c>
      <c r="AK75" s="33">
        <v>-0.32949430000000002</v>
      </c>
      <c r="AL75" s="33">
        <v>-0.36093639999999999</v>
      </c>
      <c r="AM75" s="33">
        <v>-0.46653329999999998</v>
      </c>
      <c r="AN75" s="33">
        <v>-0.2380504</v>
      </c>
      <c r="AO75" s="33">
        <v>-0.30347229999999997</v>
      </c>
      <c r="AP75" s="33">
        <v>-0.24922710000000001</v>
      </c>
      <c r="AQ75" s="33">
        <v>-0.229606</v>
      </c>
      <c r="AR75" s="33">
        <v>-1.7751099999999999E-2</v>
      </c>
      <c r="AS75" s="33">
        <v>8.3715600000000001E-2</v>
      </c>
      <c r="AT75" s="33">
        <v>0.30387809999999998</v>
      </c>
      <c r="AU75" s="33">
        <v>0.2440563</v>
      </c>
      <c r="AV75" s="33">
        <v>0.13276979999999999</v>
      </c>
      <c r="AW75" s="33">
        <v>0.18555840000000001</v>
      </c>
      <c r="AX75" s="33">
        <v>0.1765234</v>
      </c>
      <c r="AY75" s="33">
        <v>0.2193262</v>
      </c>
      <c r="AZ75" s="33">
        <v>1.1701100000000001E-2</v>
      </c>
      <c r="BA75" s="33">
        <v>-0.26695210000000003</v>
      </c>
      <c r="BB75" s="33">
        <v>-0.26509919999999998</v>
      </c>
      <c r="BC75" s="33">
        <v>-0.1603734</v>
      </c>
      <c r="BD75" s="33">
        <v>-4.1024100000000001E-2</v>
      </c>
      <c r="BE75" s="33">
        <v>-1.87049E-2</v>
      </c>
      <c r="BF75" s="33">
        <v>-8.9591799999999999E-2</v>
      </c>
      <c r="BG75" s="33">
        <v>-0.18954090000000001</v>
      </c>
      <c r="BH75" s="33">
        <v>-9.3751500000000002E-2</v>
      </c>
      <c r="BI75" s="33">
        <v>-0.1891187</v>
      </c>
      <c r="BJ75" s="33">
        <v>-0.2044948</v>
      </c>
      <c r="BK75" s="33">
        <v>-0.30221749999999997</v>
      </c>
      <c r="BL75" s="33">
        <v>-7.4229699999999996E-2</v>
      </c>
      <c r="BM75" s="33">
        <v>-0.1424057</v>
      </c>
      <c r="BN75" s="33">
        <v>-8.6978700000000006E-2</v>
      </c>
      <c r="BO75" s="33">
        <v>-7.0534899999999998E-2</v>
      </c>
      <c r="BP75" s="33">
        <v>0.1300567</v>
      </c>
      <c r="BQ75" s="33">
        <v>0.21402669999999999</v>
      </c>
      <c r="BR75" s="33">
        <v>0.43071009999999998</v>
      </c>
      <c r="BS75" s="33">
        <v>0.37107240000000002</v>
      </c>
      <c r="BT75" s="33">
        <v>0.256969</v>
      </c>
      <c r="BU75" s="33">
        <v>0.30517060000000001</v>
      </c>
      <c r="BV75" s="33">
        <v>0.29488950000000003</v>
      </c>
      <c r="BW75" s="33">
        <v>0.34821390000000002</v>
      </c>
      <c r="BX75" s="33">
        <v>0.13269829999999999</v>
      </c>
      <c r="BY75" s="33">
        <v>-0.20185439999999999</v>
      </c>
      <c r="BZ75" s="33">
        <v>-0.20266110000000001</v>
      </c>
      <c r="CA75" s="33">
        <v>-9.9073999999999995E-2</v>
      </c>
      <c r="CB75" s="33">
        <v>2.0096900000000001E-2</v>
      </c>
      <c r="CC75" s="33">
        <v>4.4425800000000001E-2</v>
      </c>
      <c r="CD75" s="33">
        <v>-3.07289E-2</v>
      </c>
      <c r="CE75" s="33">
        <v>-0.12310169999999999</v>
      </c>
      <c r="CF75" s="33">
        <v>-1.25206E-2</v>
      </c>
      <c r="CG75" s="33">
        <v>-9.1895000000000004E-2</v>
      </c>
      <c r="CH75" s="33">
        <v>-9.6143900000000004E-2</v>
      </c>
      <c r="CI75" s="33">
        <v>-0.18841279999999999</v>
      </c>
      <c r="CJ75" s="33">
        <v>3.9232099999999999E-2</v>
      </c>
      <c r="CK75" s="33">
        <v>-3.08515E-2</v>
      </c>
      <c r="CL75" s="33">
        <v>2.5394E-2</v>
      </c>
      <c r="CM75" s="33">
        <v>3.9637199999999997E-2</v>
      </c>
      <c r="CN75" s="33">
        <v>0.23242789999999999</v>
      </c>
      <c r="CO75" s="33">
        <v>0.30427969999999999</v>
      </c>
      <c r="CP75" s="33">
        <v>0.51855359999999995</v>
      </c>
      <c r="CQ75" s="33">
        <v>0.45904339999999999</v>
      </c>
      <c r="CR75" s="33">
        <v>0.34298899999999999</v>
      </c>
      <c r="CS75" s="33">
        <v>0.38801370000000002</v>
      </c>
      <c r="CT75" s="33">
        <v>0.37686950000000002</v>
      </c>
      <c r="CU75" s="33">
        <v>0.43748110000000001</v>
      </c>
      <c r="CV75" s="33">
        <v>0.21650050000000001</v>
      </c>
      <c r="CW75" s="33">
        <v>-0.13675670000000001</v>
      </c>
      <c r="CX75" s="33">
        <v>-0.14022299999999999</v>
      </c>
      <c r="CY75" s="33">
        <v>-3.7774599999999998E-2</v>
      </c>
      <c r="CZ75" s="33">
        <v>8.1217899999999996E-2</v>
      </c>
      <c r="DA75" s="33">
        <v>0.1075565</v>
      </c>
      <c r="DB75" s="33">
        <v>2.8133999999999999E-2</v>
      </c>
      <c r="DC75" s="33">
        <v>-5.6662499999999998E-2</v>
      </c>
      <c r="DD75" s="33">
        <v>6.8710300000000002E-2</v>
      </c>
      <c r="DE75" s="33">
        <v>5.3286999999999996E-3</v>
      </c>
      <c r="DF75" s="33">
        <v>1.2207000000000001E-2</v>
      </c>
      <c r="DG75" s="33">
        <v>-7.4608099999999997E-2</v>
      </c>
      <c r="DH75" s="33">
        <v>0.15269389999999999</v>
      </c>
      <c r="DI75" s="33">
        <v>8.0702700000000002E-2</v>
      </c>
      <c r="DJ75" s="33">
        <v>0.13776669999999999</v>
      </c>
      <c r="DK75" s="33">
        <v>0.14980930000000001</v>
      </c>
      <c r="DL75" s="33">
        <v>0.33479910000000002</v>
      </c>
      <c r="DM75" s="33">
        <v>0.39453280000000002</v>
      </c>
      <c r="DN75" s="33">
        <v>0.60639710000000002</v>
      </c>
      <c r="DO75" s="33">
        <v>0.54701440000000001</v>
      </c>
      <c r="DP75" s="33">
        <v>0.42900899999999997</v>
      </c>
      <c r="DQ75" s="33">
        <v>0.47085680000000002</v>
      </c>
      <c r="DR75" s="33">
        <v>0.45884950000000002</v>
      </c>
      <c r="DS75" s="33">
        <v>0.52674840000000001</v>
      </c>
      <c r="DT75" s="33">
        <v>0.30030269999999998</v>
      </c>
      <c r="DU75" s="33">
        <v>-4.2765999999999998E-2</v>
      </c>
      <c r="DV75" s="33">
        <v>-5.00723E-2</v>
      </c>
      <c r="DW75" s="33">
        <v>5.0731900000000003E-2</v>
      </c>
      <c r="DX75" s="33">
        <v>0.16946700000000001</v>
      </c>
      <c r="DY75" s="33">
        <v>0.1987073</v>
      </c>
      <c r="DZ75" s="33">
        <v>0.11312270000000001</v>
      </c>
      <c r="EA75" s="33">
        <v>3.9265099999999997E-2</v>
      </c>
      <c r="EB75" s="33">
        <v>0.18599489999999999</v>
      </c>
      <c r="EC75" s="33">
        <v>0.14570430000000001</v>
      </c>
      <c r="ED75" s="33">
        <v>0.16864860000000001</v>
      </c>
      <c r="EE75" s="33">
        <v>8.9707700000000001E-2</v>
      </c>
      <c r="EF75" s="33">
        <v>0.31651459999999998</v>
      </c>
      <c r="EG75" s="33">
        <v>0.24176929999999999</v>
      </c>
      <c r="EH75" s="33">
        <v>0.30001509999999998</v>
      </c>
      <c r="EI75" s="33">
        <v>0.3088804</v>
      </c>
      <c r="EJ75" s="33">
        <v>0.48260690000000001</v>
      </c>
      <c r="EK75" s="33">
        <v>0.52484379999999997</v>
      </c>
      <c r="EL75" s="33">
        <v>0.73322909999999997</v>
      </c>
      <c r="EM75" s="33">
        <v>0.67403049999999998</v>
      </c>
      <c r="EN75" s="33">
        <v>0.55320820000000004</v>
      </c>
      <c r="EO75" s="33">
        <v>0.59046900000000002</v>
      </c>
      <c r="EP75" s="33">
        <v>0.57721560000000005</v>
      </c>
      <c r="EQ75" s="33">
        <v>0.655636</v>
      </c>
      <c r="ER75" s="33">
        <v>0.4212999</v>
      </c>
      <c r="ES75" s="33">
        <v>73.401009999999999</v>
      </c>
      <c r="ET75" s="33">
        <v>74.302059999999997</v>
      </c>
      <c r="EU75" s="33">
        <v>72.991730000000004</v>
      </c>
      <c r="EV75" s="33">
        <v>72.926360000000003</v>
      </c>
      <c r="EW75" s="33">
        <v>72.241969999999995</v>
      </c>
      <c r="EX75" s="33">
        <v>72.074860000000001</v>
      </c>
      <c r="EY75" s="33">
        <v>72.160970000000006</v>
      </c>
      <c r="EZ75" s="33">
        <v>72.301130000000001</v>
      </c>
      <c r="FA75" s="33">
        <v>78.494309999999999</v>
      </c>
      <c r="FB75" s="33">
        <v>86.256879999999995</v>
      </c>
      <c r="FC75" s="33">
        <v>92.021320000000003</v>
      </c>
      <c r="FD75" s="33">
        <v>95.464060000000003</v>
      </c>
      <c r="FE75" s="33">
        <v>96.061869999999999</v>
      </c>
      <c r="FF75" s="33">
        <v>95.887479999999996</v>
      </c>
      <c r="FG75" s="33">
        <v>95.473590000000002</v>
      </c>
      <c r="FH75" s="33">
        <v>94.654750000000007</v>
      </c>
      <c r="FI75" s="33">
        <v>93.743970000000004</v>
      </c>
      <c r="FJ75" s="33">
        <v>91.394229999999993</v>
      </c>
      <c r="FK75" s="33">
        <v>88.625290000000007</v>
      </c>
      <c r="FL75" s="33">
        <v>85.949330000000003</v>
      </c>
      <c r="FM75" s="33">
        <v>82.434119999999993</v>
      </c>
      <c r="FN75" s="33">
        <v>81.005039999999994</v>
      </c>
      <c r="FO75" s="33">
        <v>79.713909999999998</v>
      </c>
      <c r="FP75" s="33">
        <v>78.629679999999993</v>
      </c>
      <c r="FQ75" s="33">
        <v>2.6678920000000002</v>
      </c>
      <c r="FR75" s="33">
        <v>0.1725353</v>
      </c>
      <c r="FS75">
        <v>0</v>
      </c>
    </row>
    <row r="76" spans="1:175" x14ac:dyDescent="0.2">
      <c r="A76" t="s">
        <v>209</v>
      </c>
      <c r="B76" t="s">
        <v>219</v>
      </c>
      <c r="C76">
        <v>42980</v>
      </c>
      <c r="D76">
        <v>5320</v>
      </c>
      <c r="E76" s="33">
        <v>21.255880000000001</v>
      </c>
      <c r="F76" s="33">
        <v>20.1951</v>
      </c>
      <c r="G76" s="33">
        <v>19.606760000000001</v>
      </c>
      <c r="H76" s="33">
        <v>19.234649999999998</v>
      </c>
      <c r="I76" s="33">
        <v>19.416779999999999</v>
      </c>
      <c r="J76" s="33">
        <v>20.385259999999999</v>
      </c>
      <c r="K76" s="33">
        <v>21.352329999999998</v>
      </c>
      <c r="L76" s="33">
        <v>22.764250000000001</v>
      </c>
      <c r="M76" s="33">
        <v>25.756540000000001</v>
      </c>
      <c r="N76" s="33">
        <v>28.58004</v>
      </c>
      <c r="O76" s="33">
        <v>30.475919999999999</v>
      </c>
      <c r="P76" s="33">
        <v>31.83455</v>
      </c>
      <c r="Q76" s="33">
        <v>32.244439999999997</v>
      </c>
      <c r="R76" s="33">
        <v>32.298319999999997</v>
      </c>
      <c r="S76" s="33">
        <v>32.303159999999998</v>
      </c>
      <c r="T76" s="33">
        <v>32.218130000000002</v>
      </c>
      <c r="U76" s="33">
        <v>32.183529999999998</v>
      </c>
      <c r="V76" s="33">
        <v>31.781849999999999</v>
      </c>
      <c r="W76" s="33">
        <v>30.867280000000001</v>
      </c>
      <c r="X76" s="33">
        <v>30.679130000000001</v>
      </c>
      <c r="Y76" s="33">
        <v>29.921119999999998</v>
      </c>
      <c r="Z76" s="33">
        <v>28.489059999999998</v>
      </c>
      <c r="AA76" s="33">
        <v>26.336300000000001</v>
      </c>
      <c r="AB76" s="33">
        <v>24.471910000000001</v>
      </c>
      <c r="AC76" s="33">
        <v>-0.28221239999999997</v>
      </c>
      <c r="AD76" s="33">
        <v>-0.3187721</v>
      </c>
      <c r="AE76" s="33">
        <v>-0.25964150000000003</v>
      </c>
      <c r="AF76" s="33">
        <v>-0.25842540000000003</v>
      </c>
      <c r="AG76" s="33">
        <v>-0.25270290000000001</v>
      </c>
      <c r="AH76" s="33">
        <v>-0.12438440000000001</v>
      </c>
      <c r="AI76" s="33">
        <v>-0.20297270000000001</v>
      </c>
      <c r="AJ76" s="33">
        <v>-0.38149050000000001</v>
      </c>
      <c r="AK76" s="33">
        <v>-0.57985949999999997</v>
      </c>
      <c r="AL76" s="33">
        <v>-0.45792539999999998</v>
      </c>
      <c r="AM76" s="33">
        <v>-0.57091610000000004</v>
      </c>
      <c r="AN76" s="33">
        <v>-0.56348750000000003</v>
      </c>
      <c r="AO76" s="33">
        <v>-0.76152039999999999</v>
      </c>
      <c r="AP76" s="33">
        <v>-0.79923</v>
      </c>
      <c r="AQ76" s="33">
        <v>-0.65612429999999999</v>
      </c>
      <c r="AR76" s="33">
        <v>-0.53243249999999998</v>
      </c>
      <c r="AS76" s="33">
        <v>-0.70260549999999999</v>
      </c>
      <c r="AT76" s="33">
        <v>-0.75660329999999998</v>
      </c>
      <c r="AU76" s="33">
        <v>-0.82824739999999997</v>
      </c>
      <c r="AV76" s="33">
        <v>-0.82793839999999996</v>
      </c>
      <c r="AW76" s="33">
        <v>-0.65421689999999999</v>
      </c>
      <c r="AX76" s="33">
        <v>-0.6468893</v>
      </c>
      <c r="AY76" s="33">
        <v>-0.67681630000000004</v>
      </c>
      <c r="AZ76" s="33">
        <v>-0.60852830000000002</v>
      </c>
      <c r="BA76" s="33">
        <v>-0.18860750000000001</v>
      </c>
      <c r="BB76" s="33">
        <v>-0.2284574</v>
      </c>
      <c r="BC76" s="33">
        <v>-0.1736568</v>
      </c>
      <c r="BD76" s="33">
        <v>-0.17588280000000001</v>
      </c>
      <c r="BE76" s="33">
        <v>-0.16888919999999999</v>
      </c>
      <c r="BF76" s="33">
        <v>-3.3162200000000003E-2</v>
      </c>
      <c r="BG76" s="33">
        <v>-9.8215899999999995E-2</v>
      </c>
      <c r="BH76" s="33">
        <v>-0.26551049999999998</v>
      </c>
      <c r="BI76" s="33">
        <v>-0.44889980000000002</v>
      </c>
      <c r="BJ76" s="33">
        <v>-0.313836</v>
      </c>
      <c r="BK76" s="33">
        <v>-0.42171370000000002</v>
      </c>
      <c r="BL76" s="33">
        <v>-0.40882940000000001</v>
      </c>
      <c r="BM76" s="33">
        <v>-0.60770279999999999</v>
      </c>
      <c r="BN76" s="33">
        <v>-0.64811739999999995</v>
      </c>
      <c r="BO76" s="33">
        <v>-0.50676080000000001</v>
      </c>
      <c r="BP76" s="33">
        <v>-0.38567129999999999</v>
      </c>
      <c r="BQ76" s="33">
        <v>-0.55705539999999998</v>
      </c>
      <c r="BR76" s="33">
        <v>-0.61327410000000004</v>
      </c>
      <c r="BS76" s="33">
        <v>-0.68551139999999999</v>
      </c>
      <c r="BT76" s="33">
        <v>-0.69098369999999998</v>
      </c>
      <c r="BU76" s="33">
        <v>-0.5158393</v>
      </c>
      <c r="BV76" s="33">
        <v>-0.50669540000000002</v>
      </c>
      <c r="BW76" s="33">
        <v>-0.53948370000000001</v>
      </c>
      <c r="BX76" s="33">
        <v>-0.47313119999999997</v>
      </c>
      <c r="BY76" s="33">
        <v>-0.123777</v>
      </c>
      <c r="BZ76" s="33">
        <v>-0.16590569999999999</v>
      </c>
      <c r="CA76" s="33">
        <v>-0.114104</v>
      </c>
      <c r="CB76" s="33">
        <v>-0.118714</v>
      </c>
      <c r="CC76" s="33">
        <v>-0.1108401</v>
      </c>
      <c r="CD76" s="33">
        <v>3.0018E-2</v>
      </c>
      <c r="CE76" s="33">
        <v>-2.56616E-2</v>
      </c>
      <c r="CF76" s="33">
        <v>-0.18518309999999999</v>
      </c>
      <c r="CG76" s="33">
        <v>-0.3581976</v>
      </c>
      <c r="CH76" s="33">
        <v>-0.21404020000000001</v>
      </c>
      <c r="CI76" s="33">
        <v>-0.31837650000000001</v>
      </c>
      <c r="CJ76" s="33">
        <v>-0.30171369999999997</v>
      </c>
      <c r="CK76" s="33">
        <v>-0.50116919999999998</v>
      </c>
      <c r="CL76" s="33">
        <v>-0.54345730000000003</v>
      </c>
      <c r="CM76" s="33">
        <v>-0.40331220000000001</v>
      </c>
      <c r="CN76" s="33">
        <v>-0.28402500000000003</v>
      </c>
      <c r="CO76" s="33">
        <v>-0.45624779999999998</v>
      </c>
      <c r="CP76" s="33">
        <v>-0.51400469999999998</v>
      </c>
      <c r="CQ76" s="33">
        <v>-0.58665290000000003</v>
      </c>
      <c r="CR76" s="33">
        <v>-0.59612920000000003</v>
      </c>
      <c r="CS76" s="33">
        <v>-0.41999940000000002</v>
      </c>
      <c r="CT76" s="33">
        <v>-0.4095975</v>
      </c>
      <c r="CU76" s="33">
        <v>-0.44436750000000003</v>
      </c>
      <c r="CV76" s="33">
        <v>-0.37935560000000002</v>
      </c>
      <c r="CW76" s="33">
        <v>-5.8946499999999999E-2</v>
      </c>
      <c r="CX76" s="33">
        <v>-0.103354</v>
      </c>
      <c r="CY76" s="33">
        <v>-5.4551200000000001E-2</v>
      </c>
      <c r="CZ76" s="33">
        <v>-6.1545200000000001E-2</v>
      </c>
      <c r="DA76" s="33">
        <v>-5.2790999999999998E-2</v>
      </c>
      <c r="DB76" s="33">
        <v>9.3198199999999995E-2</v>
      </c>
      <c r="DC76" s="33">
        <v>4.6892700000000002E-2</v>
      </c>
      <c r="DD76" s="33">
        <v>-0.1048557</v>
      </c>
      <c r="DE76" s="33">
        <v>-0.26749539999999999</v>
      </c>
      <c r="DF76" s="33">
        <v>-0.1142444</v>
      </c>
      <c r="DG76" s="33">
        <v>-0.21503939999999999</v>
      </c>
      <c r="DH76" s="33">
        <v>-0.19459799999999999</v>
      </c>
      <c r="DI76" s="33">
        <v>-0.39463559999999998</v>
      </c>
      <c r="DJ76" s="33">
        <v>-0.4387972</v>
      </c>
      <c r="DK76" s="33">
        <v>-0.29986350000000001</v>
      </c>
      <c r="DL76" s="33">
        <v>-0.1823787</v>
      </c>
      <c r="DM76" s="33">
        <v>-0.35544029999999999</v>
      </c>
      <c r="DN76" s="33">
        <v>-0.41473529999999997</v>
      </c>
      <c r="DO76" s="33">
        <v>-0.48779440000000002</v>
      </c>
      <c r="DP76" s="33">
        <v>-0.50127469999999996</v>
      </c>
      <c r="DQ76" s="33">
        <v>-0.32415949999999999</v>
      </c>
      <c r="DR76" s="33">
        <v>-0.31249959999999999</v>
      </c>
      <c r="DS76" s="33">
        <v>-0.34925129999999999</v>
      </c>
      <c r="DT76" s="33">
        <v>-0.28558</v>
      </c>
      <c r="DU76" s="33">
        <v>3.4658399999999999E-2</v>
      </c>
      <c r="DV76" s="33">
        <v>-1.30393E-2</v>
      </c>
      <c r="DW76" s="33">
        <v>3.1433500000000003E-2</v>
      </c>
      <c r="DX76" s="33">
        <v>2.0997399999999999E-2</v>
      </c>
      <c r="DY76" s="33">
        <v>3.10227E-2</v>
      </c>
      <c r="DZ76" s="33">
        <v>0.18442040000000001</v>
      </c>
      <c r="EA76" s="33">
        <v>0.15164949999999999</v>
      </c>
      <c r="EB76" s="33">
        <v>1.11243E-2</v>
      </c>
      <c r="EC76" s="33">
        <v>-0.13653570000000001</v>
      </c>
      <c r="ED76" s="33">
        <v>2.9845E-2</v>
      </c>
      <c r="EE76" s="33">
        <v>-6.5836900000000004E-2</v>
      </c>
      <c r="EF76" s="33">
        <v>-3.99399E-2</v>
      </c>
      <c r="EG76" s="33">
        <v>-0.240818</v>
      </c>
      <c r="EH76" s="33">
        <v>-0.28768460000000001</v>
      </c>
      <c r="EI76" s="33">
        <v>-0.1505001</v>
      </c>
      <c r="EJ76" s="33">
        <v>-3.5617500000000003E-2</v>
      </c>
      <c r="EK76" s="33">
        <v>-0.2098901</v>
      </c>
      <c r="EL76" s="33">
        <v>-0.27140609999999998</v>
      </c>
      <c r="EM76" s="33">
        <v>-0.34505839999999999</v>
      </c>
      <c r="EN76" s="33">
        <v>-0.36431999999999998</v>
      </c>
      <c r="EO76" s="33">
        <v>-0.1857819</v>
      </c>
      <c r="EP76" s="33">
        <v>-0.17230570000000001</v>
      </c>
      <c r="EQ76" s="33">
        <v>-0.21191869999999999</v>
      </c>
      <c r="ER76" s="33">
        <v>-0.15018290000000001</v>
      </c>
      <c r="ES76" s="33">
        <v>77.653319999999994</v>
      </c>
      <c r="ET76" s="33">
        <v>76.467969999999994</v>
      </c>
      <c r="EU76" s="33">
        <v>75.528270000000006</v>
      </c>
      <c r="EV76" s="33">
        <v>75.254649999999998</v>
      </c>
      <c r="EW76" s="33">
        <v>74.63279</v>
      </c>
      <c r="EX76" s="33">
        <v>73.746350000000007</v>
      </c>
      <c r="EY76" s="33">
        <v>73.452190000000002</v>
      </c>
      <c r="EZ76" s="33">
        <v>73.651409999999998</v>
      </c>
      <c r="FA76" s="33">
        <v>76.085080000000005</v>
      </c>
      <c r="FB76" s="33">
        <v>80.866600000000005</v>
      </c>
      <c r="FC76" s="33">
        <v>86.533510000000007</v>
      </c>
      <c r="FD76" s="33">
        <v>90.407150000000001</v>
      </c>
      <c r="FE76" s="33">
        <v>94.292140000000003</v>
      </c>
      <c r="FF76" s="33">
        <v>96.422139999999999</v>
      </c>
      <c r="FG76" s="33">
        <v>95.180459999999997</v>
      </c>
      <c r="FH76" s="33">
        <v>93.642830000000004</v>
      </c>
      <c r="FI76" s="33">
        <v>93.295850000000002</v>
      </c>
      <c r="FJ76" s="33">
        <v>93.40119</v>
      </c>
      <c r="FK76" s="33">
        <v>91.744290000000007</v>
      </c>
      <c r="FL76" s="33">
        <v>89.236850000000004</v>
      </c>
      <c r="FM76" s="33">
        <v>86.25394</v>
      </c>
      <c r="FN76" s="33">
        <v>86.322400000000002</v>
      </c>
      <c r="FO76" s="33">
        <v>87.471239999999995</v>
      </c>
      <c r="FP76" s="33">
        <v>87.300650000000005</v>
      </c>
      <c r="FQ76" s="33">
        <v>2.9563540000000001</v>
      </c>
      <c r="FR76" s="33">
        <v>0.17853820000000001</v>
      </c>
      <c r="FS76">
        <v>0</v>
      </c>
    </row>
    <row r="77" spans="1:175" x14ac:dyDescent="0.2">
      <c r="A77" t="s">
        <v>209</v>
      </c>
      <c r="B77" t="s">
        <v>219</v>
      </c>
      <c r="C77" t="s">
        <v>235</v>
      </c>
      <c r="D77">
        <v>5321</v>
      </c>
      <c r="E77" s="33">
        <v>20.192720000000001</v>
      </c>
      <c r="F77" s="33">
        <v>19.394739999999999</v>
      </c>
      <c r="G77" s="33">
        <v>18.963750000000001</v>
      </c>
      <c r="H77" s="33">
        <v>18.86674</v>
      </c>
      <c r="I77" s="33">
        <v>19.579139999999999</v>
      </c>
      <c r="J77" s="33">
        <v>21.727329999999998</v>
      </c>
      <c r="K77" s="33">
        <v>25.257449999999999</v>
      </c>
      <c r="L77" s="33">
        <v>29.3124</v>
      </c>
      <c r="M77" s="33">
        <v>34.416989999999998</v>
      </c>
      <c r="N77" s="33">
        <v>38.354230000000001</v>
      </c>
      <c r="O77" s="33">
        <v>41.130609999999997</v>
      </c>
      <c r="P77" s="33">
        <v>42.874110000000002</v>
      </c>
      <c r="Q77" s="33">
        <v>43.294490000000003</v>
      </c>
      <c r="R77" s="33">
        <v>43.546750000000003</v>
      </c>
      <c r="S77" s="33">
        <v>42.823340000000002</v>
      </c>
      <c r="T77" s="33">
        <v>41.491990000000001</v>
      </c>
      <c r="U77" s="33">
        <v>39.333240000000004</v>
      </c>
      <c r="V77" s="33">
        <v>36.822479999999999</v>
      </c>
      <c r="W77" s="33">
        <v>33.427230000000002</v>
      </c>
      <c r="X77" s="33">
        <v>32.14076</v>
      </c>
      <c r="Y77" s="33">
        <v>30.485140000000001</v>
      </c>
      <c r="Z77" s="33">
        <v>28.00967</v>
      </c>
      <c r="AA77" s="33">
        <v>25.138870000000001</v>
      </c>
      <c r="AB77" s="33">
        <v>22.609729999999999</v>
      </c>
      <c r="AC77" s="33">
        <v>-0.20017489999999999</v>
      </c>
      <c r="AD77" s="33">
        <v>-0.2176245</v>
      </c>
      <c r="AE77" s="33">
        <v>-0.1385931</v>
      </c>
      <c r="AF77" s="33">
        <v>-9.1725899999999999E-2</v>
      </c>
      <c r="AG77" s="33">
        <v>-1.44849E-2</v>
      </c>
      <c r="AH77" s="33">
        <v>-6.2881099999999995E-2</v>
      </c>
      <c r="AI77" s="33">
        <v>-0.17351839999999999</v>
      </c>
      <c r="AJ77" s="33">
        <v>-0.1165099</v>
      </c>
      <c r="AK77" s="33">
        <v>-0.34844229999999998</v>
      </c>
      <c r="AL77" s="33">
        <v>-0.3307504</v>
      </c>
      <c r="AM77" s="33">
        <v>-0.3548017</v>
      </c>
      <c r="AN77" s="33">
        <v>-4.6611100000000003E-2</v>
      </c>
      <c r="AO77" s="33">
        <v>-0.15698090000000001</v>
      </c>
      <c r="AP77" s="33">
        <v>-0.150448</v>
      </c>
      <c r="AQ77" s="33">
        <v>-0.22803409999999999</v>
      </c>
      <c r="AR77" s="33">
        <v>9.4702400000000006E-2</v>
      </c>
      <c r="AS77" s="33">
        <v>0.1896921</v>
      </c>
      <c r="AT77" s="33">
        <v>0.2636655</v>
      </c>
      <c r="AU77" s="33">
        <v>0.206515</v>
      </c>
      <c r="AV77" s="33">
        <v>2.8631500000000001E-2</v>
      </c>
      <c r="AW77" s="33">
        <v>2.7356100000000001E-2</v>
      </c>
      <c r="AX77" s="33">
        <v>2.8995900000000002E-2</v>
      </c>
      <c r="AY77" s="33">
        <v>3.3298599999999998E-2</v>
      </c>
      <c r="AZ77" s="33">
        <v>-0.1226447</v>
      </c>
      <c r="BA77" s="33">
        <v>-0.118877</v>
      </c>
      <c r="BB77" s="33">
        <v>-0.1404039</v>
      </c>
      <c r="BC77" s="33">
        <v>-6.28359E-2</v>
      </c>
      <c r="BD77" s="33">
        <v>-1.54384E-2</v>
      </c>
      <c r="BE77" s="33">
        <v>6.2797099999999995E-2</v>
      </c>
      <c r="BF77" s="33">
        <v>1.0201099999999999E-2</v>
      </c>
      <c r="BG77" s="33">
        <v>-9.2240500000000003E-2</v>
      </c>
      <c r="BH77" s="33">
        <v>-1.8064199999999999E-2</v>
      </c>
      <c r="BI77" s="33">
        <v>-0.22974269999999999</v>
      </c>
      <c r="BJ77" s="33">
        <v>-0.20383019999999999</v>
      </c>
      <c r="BK77" s="33">
        <v>-0.22432179999999999</v>
      </c>
      <c r="BL77" s="33">
        <v>8.7597099999999997E-2</v>
      </c>
      <c r="BM77" s="33">
        <v>-2.4802000000000001E-2</v>
      </c>
      <c r="BN77" s="33">
        <v>-1.9272399999999999E-2</v>
      </c>
      <c r="BO77" s="33">
        <v>-0.1032694</v>
      </c>
      <c r="BP77" s="33">
        <v>0.21056759999999999</v>
      </c>
      <c r="BQ77" s="33">
        <v>0.29226249999999998</v>
      </c>
      <c r="BR77" s="33">
        <v>0.36644490000000002</v>
      </c>
      <c r="BS77" s="33">
        <v>0.3134342</v>
      </c>
      <c r="BT77" s="33">
        <v>0.1249619</v>
      </c>
      <c r="BU77" s="33">
        <v>0.1175426</v>
      </c>
      <c r="BV77" s="33">
        <v>0.1145198</v>
      </c>
      <c r="BW77" s="33">
        <v>0.12629750000000001</v>
      </c>
      <c r="BX77" s="33">
        <v>-2.93964E-2</v>
      </c>
      <c r="BY77" s="33">
        <v>-6.2570299999999995E-2</v>
      </c>
      <c r="BZ77" s="33">
        <v>-8.6921100000000001E-2</v>
      </c>
      <c r="CA77" s="33">
        <v>-1.03666E-2</v>
      </c>
      <c r="CB77" s="33">
        <v>3.7398099999999997E-2</v>
      </c>
      <c r="CC77" s="33">
        <v>0.11632240000000001</v>
      </c>
      <c r="CD77" s="33">
        <v>6.0817599999999999E-2</v>
      </c>
      <c r="CE77" s="33">
        <v>-3.5947699999999999E-2</v>
      </c>
      <c r="CF77" s="33">
        <v>5.0118999999999997E-2</v>
      </c>
      <c r="CG77" s="33">
        <v>-0.14753169999999999</v>
      </c>
      <c r="CH77" s="33">
        <v>-0.1159256</v>
      </c>
      <c r="CI77" s="33">
        <v>-0.13395180000000001</v>
      </c>
      <c r="CJ77" s="33">
        <v>0.1805493</v>
      </c>
      <c r="CK77" s="33">
        <v>6.6744800000000007E-2</v>
      </c>
      <c r="CL77" s="33">
        <v>7.1579400000000001E-2</v>
      </c>
      <c r="CM77" s="33">
        <v>-1.68577E-2</v>
      </c>
      <c r="CN77" s="33">
        <v>0.2908155</v>
      </c>
      <c r="CO77" s="33">
        <v>0.36330249999999997</v>
      </c>
      <c r="CP77" s="33">
        <v>0.43762970000000001</v>
      </c>
      <c r="CQ77" s="33">
        <v>0.3874861</v>
      </c>
      <c r="CR77" s="33">
        <v>0.19167999999999999</v>
      </c>
      <c r="CS77" s="33">
        <v>0.18000540000000001</v>
      </c>
      <c r="CT77" s="33">
        <v>0.17375350000000001</v>
      </c>
      <c r="CU77" s="33">
        <v>0.19070819999999999</v>
      </c>
      <c r="CV77" s="33">
        <v>3.5187099999999999E-2</v>
      </c>
      <c r="CW77" s="33">
        <v>-6.2636000000000002E-3</v>
      </c>
      <c r="CX77" s="33">
        <v>-3.3438299999999997E-2</v>
      </c>
      <c r="CY77" s="33">
        <v>4.2102599999999997E-2</v>
      </c>
      <c r="CZ77" s="33">
        <v>9.0234700000000001E-2</v>
      </c>
      <c r="DA77" s="33">
        <v>0.16984769999999999</v>
      </c>
      <c r="DB77" s="33">
        <v>0.11143400000000001</v>
      </c>
      <c r="DC77" s="33">
        <v>2.0345100000000001E-2</v>
      </c>
      <c r="DD77" s="33">
        <v>0.11830209999999999</v>
      </c>
      <c r="DE77" s="33">
        <v>-6.5320699999999995E-2</v>
      </c>
      <c r="DF77" s="33">
        <v>-2.8021000000000001E-2</v>
      </c>
      <c r="DG77" s="33">
        <v>-4.3581799999999997E-2</v>
      </c>
      <c r="DH77" s="33">
        <v>0.27350150000000001</v>
      </c>
      <c r="DI77" s="33">
        <v>0.1582915</v>
      </c>
      <c r="DJ77" s="33">
        <v>0.1624313</v>
      </c>
      <c r="DK77" s="33">
        <v>6.9554000000000005E-2</v>
      </c>
      <c r="DL77" s="33">
        <v>0.37106339999999999</v>
      </c>
      <c r="DM77" s="33">
        <v>0.43434250000000002</v>
      </c>
      <c r="DN77" s="33">
        <v>0.50881449999999995</v>
      </c>
      <c r="DO77" s="33">
        <v>0.461538</v>
      </c>
      <c r="DP77" s="33">
        <v>0.25839820000000002</v>
      </c>
      <c r="DQ77" s="33">
        <v>0.2424683</v>
      </c>
      <c r="DR77" s="33">
        <v>0.2329871</v>
      </c>
      <c r="DS77" s="33">
        <v>0.25511899999999998</v>
      </c>
      <c r="DT77" s="33">
        <v>9.9770600000000001E-2</v>
      </c>
      <c r="DU77" s="33">
        <v>7.5034400000000001E-2</v>
      </c>
      <c r="DV77" s="33">
        <v>4.3782300000000003E-2</v>
      </c>
      <c r="DW77" s="33">
        <v>0.1178598</v>
      </c>
      <c r="DX77" s="33">
        <v>0.16652220000000001</v>
      </c>
      <c r="DY77" s="33">
        <v>0.24712970000000001</v>
      </c>
      <c r="DZ77" s="33">
        <v>0.18451619999999999</v>
      </c>
      <c r="EA77" s="33">
        <v>0.101623</v>
      </c>
      <c r="EB77" s="33">
        <v>0.21674779999999999</v>
      </c>
      <c r="EC77" s="33">
        <v>5.3379000000000003E-2</v>
      </c>
      <c r="ED77" s="33">
        <v>9.8899200000000007E-2</v>
      </c>
      <c r="EE77" s="33">
        <v>8.6898199999999995E-2</v>
      </c>
      <c r="EF77" s="33">
        <v>0.40770970000000001</v>
      </c>
      <c r="EG77" s="33">
        <v>0.29047040000000002</v>
      </c>
      <c r="EH77" s="33">
        <v>0.2936069</v>
      </c>
      <c r="EI77" s="33">
        <v>0.19431870000000001</v>
      </c>
      <c r="EJ77" s="33">
        <v>0.48692859999999999</v>
      </c>
      <c r="EK77" s="33">
        <v>0.53691299999999997</v>
      </c>
      <c r="EL77" s="33">
        <v>0.61159390000000002</v>
      </c>
      <c r="EM77" s="33">
        <v>0.5684572</v>
      </c>
      <c r="EN77" s="33">
        <v>0.35472860000000001</v>
      </c>
      <c r="EO77" s="33">
        <v>0.33265479999999997</v>
      </c>
      <c r="EP77" s="33">
        <v>0.31851099999999999</v>
      </c>
      <c r="EQ77" s="33">
        <v>0.34811789999999998</v>
      </c>
      <c r="ER77" s="33">
        <v>0.19301889999999999</v>
      </c>
      <c r="ES77" s="33">
        <v>73.581500000000005</v>
      </c>
      <c r="ET77" s="33">
        <v>73.668049999999994</v>
      </c>
      <c r="EU77" s="33">
        <v>72.754549999999995</v>
      </c>
      <c r="EV77" s="33">
        <v>72.561120000000003</v>
      </c>
      <c r="EW77" s="33">
        <v>72.289659999999998</v>
      </c>
      <c r="EX77" s="33">
        <v>72.123919999999998</v>
      </c>
      <c r="EY77" s="33">
        <v>71.893649999999994</v>
      </c>
      <c r="EZ77" s="33">
        <v>71.904619999999994</v>
      </c>
      <c r="FA77" s="33">
        <v>76.754090000000005</v>
      </c>
      <c r="FB77" s="33">
        <v>83.028829999999999</v>
      </c>
      <c r="FC77" s="33">
        <v>88.074520000000007</v>
      </c>
      <c r="FD77" s="33">
        <v>91.627939999999995</v>
      </c>
      <c r="FE77" s="33">
        <v>93.402069999999995</v>
      </c>
      <c r="FF77" s="33">
        <v>92.900909999999996</v>
      </c>
      <c r="FG77" s="33">
        <v>92.440610000000007</v>
      </c>
      <c r="FH77" s="33">
        <v>90.935850000000002</v>
      </c>
      <c r="FI77" s="33">
        <v>90.400149999999996</v>
      </c>
      <c r="FJ77" s="33">
        <v>89.038179999999997</v>
      </c>
      <c r="FK77" s="33">
        <v>86.922330000000002</v>
      </c>
      <c r="FL77" s="33">
        <v>83.217870000000005</v>
      </c>
      <c r="FM77" s="33">
        <v>79.940079999999995</v>
      </c>
      <c r="FN77" s="33">
        <v>78.500600000000006</v>
      </c>
      <c r="FO77" s="33">
        <v>77.11788</v>
      </c>
      <c r="FP77" s="33">
        <v>75.774190000000004</v>
      </c>
      <c r="FQ77" s="33">
        <v>2.236726</v>
      </c>
      <c r="FR77" s="33">
        <v>0.14187250000000001</v>
      </c>
      <c r="FS77">
        <v>0</v>
      </c>
    </row>
    <row r="78" spans="1:175" x14ac:dyDescent="0.2">
      <c r="A78" t="s">
        <v>181</v>
      </c>
      <c r="B78" t="s">
        <v>181</v>
      </c>
      <c r="C78">
        <v>42978</v>
      </c>
      <c r="D78">
        <v>13089</v>
      </c>
      <c r="E78" s="33">
        <v>37.62068</v>
      </c>
      <c r="F78" s="33">
        <v>36.215789999999998</v>
      </c>
      <c r="G78" s="33">
        <v>35.540799999999997</v>
      </c>
      <c r="H78" s="33">
        <v>35.265169999999998</v>
      </c>
      <c r="I78" s="33">
        <v>36.776949999999999</v>
      </c>
      <c r="J78" s="33">
        <v>40.524929999999998</v>
      </c>
      <c r="K78" s="33">
        <v>45.948439999999998</v>
      </c>
      <c r="L78" s="33">
        <v>51.564300000000003</v>
      </c>
      <c r="M78" s="33">
        <v>57.00826</v>
      </c>
      <c r="N78" s="33">
        <v>61.555399999999999</v>
      </c>
      <c r="O78" s="33">
        <v>64.999319999999997</v>
      </c>
      <c r="P78" s="33">
        <v>67.500559999999993</v>
      </c>
      <c r="Q78" s="33">
        <v>68.645240000000001</v>
      </c>
      <c r="R78" s="33">
        <v>68.617590000000007</v>
      </c>
      <c r="S78" s="33">
        <v>67.917850000000001</v>
      </c>
      <c r="T78" s="33">
        <v>66.001739999999998</v>
      </c>
      <c r="U78" s="33">
        <v>63.67727</v>
      </c>
      <c r="V78" s="33">
        <v>60.996850000000002</v>
      </c>
      <c r="W78" s="33">
        <v>55.744590000000002</v>
      </c>
      <c r="X78" s="33">
        <v>52.980499999999999</v>
      </c>
      <c r="Y78" s="33">
        <v>50.303199999999997</v>
      </c>
      <c r="Z78" s="33">
        <v>46.87529</v>
      </c>
      <c r="AA78" s="33">
        <v>42.764420000000001</v>
      </c>
      <c r="AB78" s="33">
        <v>39.74098</v>
      </c>
      <c r="AC78" s="33">
        <v>-1.8408899999999999E-2</v>
      </c>
      <c r="AD78" s="33">
        <v>-3.2810199999999998E-2</v>
      </c>
      <c r="AE78" s="33">
        <v>0.27016770000000001</v>
      </c>
      <c r="AF78" s="33">
        <v>8.5785299999999995E-2</v>
      </c>
      <c r="AG78" s="33">
        <v>0.2304245</v>
      </c>
      <c r="AH78" s="33">
        <v>8.0163999999999999E-3</v>
      </c>
      <c r="AI78" s="33">
        <v>-0.35166969999999997</v>
      </c>
      <c r="AJ78" s="33">
        <v>-2.1995899999999999E-2</v>
      </c>
      <c r="AK78" s="33">
        <v>-0.4211452</v>
      </c>
      <c r="AL78" s="33">
        <v>-0.60708150000000005</v>
      </c>
      <c r="AM78" s="33">
        <v>-0.15074889999999999</v>
      </c>
      <c r="AN78" s="33">
        <v>0.7563164</v>
      </c>
      <c r="AO78" s="33">
        <v>0.73244359999999997</v>
      </c>
      <c r="AP78" s="33">
        <v>0.59284029999999999</v>
      </c>
      <c r="AQ78" s="33">
        <v>0.55544380000000004</v>
      </c>
      <c r="AR78" s="33">
        <v>1.061345</v>
      </c>
      <c r="AS78" s="33">
        <v>1.499231</v>
      </c>
      <c r="AT78" s="33">
        <v>1.3296300000000001</v>
      </c>
      <c r="AU78" s="33">
        <v>0.23871100000000001</v>
      </c>
      <c r="AV78" s="33">
        <v>-0.29188199999999997</v>
      </c>
      <c r="AW78" s="33">
        <v>-0.48940600000000001</v>
      </c>
      <c r="AX78" s="33">
        <v>-0.59317370000000003</v>
      </c>
      <c r="AY78" s="33">
        <v>-0.59878849999999995</v>
      </c>
      <c r="AZ78" s="33">
        <v>-0.59281720000000004</v>
      </c>
      <c r="BA78" s="33">
        <v>0.2189207</v>
      </c>
      <c r="BB78" s="33">
        <v>0.19776730000000001</v>
      </c>
      <c r="BC78" s="33">
        <v>0.51140450000000004</v>
      </c>
      <c r="BD78" s="33">
        <v>0.32664080000000001</v>
      </c>
      <c r="BE78" s="33">
        <v>0.46832430000000003</v>
      </c>
      <c r="BF78" s="33">
        <v>0.2437368</v>
      </c>
      <c r="BG78" s="33">
        <v>-0.10703940000000001</v>
      </c>
      <c r="BH78" s="33">
        <v>0.23398669999999999</v>
      </c>
      <c r="BI78" s="33">
        <v>-0.1501208</v>
      </c>
      <c r="BJ78" s="33">
        <v>-0.31642629999999999</v>
      </c>
      <c r="BK78" s="33">
        <v>0.1168699</v>
      </c>
      <c r="BL78" s="33">
        <v>1.1536869999999999</v>
      </c>
      <c r="BM78" s="33">
        <v>1.145251</v>
      </c>
      <c r="BN78" s="33">
        <v>0.98340059999999996</v>
      </c>
      <c r="BO78" s="33">
        <v>0.94287869999999996</v>
      </c>
      <c r="BP78" s="33">
        <v>1.440701</v>
      </c>
      <c r="BQ78" s="33">
        <v>1.858525</v>
      </c>
      <c r="BR78" s="33">
        <v>1.6737820000000001</v>
      </c>
      <c r="BS78" s="33">
        <v>0.49174410000000002</v>
      </c>
      <c r="BT78" s="33">
        <v>-5.0118999999999997E-2</v>
      </c>
      <c r="BU78" s="33">
        <v>-0.25999810000000001</v>
      </c>
      <c r="BV78" s="33">
        <v>-0.36579810000000001</v>
      </c>
      <c r="BW78" s="33">
        <v>-0.36964419999999998</v>
      </c>
      <c r="BX78" s="33">
        <v>-0.36924790000000002</v>
      </c>
      <c r="BY78" s="33">
        <v>0.38329449999999998</v>
      </c>
      <c r="BZ78" s="33">
        <v>0.35746460000000002</v>
      </c>
      <c r="CA78" s="33">
        <v>0.67848439999999999</v>
      </c>
      <c r="CB78" s="33">
        <v>0.49345650000000002</v>
      </c>
      <c r="CC78" s="33">
        <v>0.63309300000000002</v>
      </c>
      <c r="CD78" s="33">
        <v>0.40699610000000003</v>
      </c>
      <c r="CE78" s="33">
        <v>6.2390800000000003E-2</v>
      </c>
      <c r="CF78" s="33">
        <v>0.41127950000000002</v>
      </c>
      <c r="CG78" s="33">
        <v>3.75898E-2</v>
      </c>
      <c r="CH78" s="33">
        <v>-0.1151194</v>
      </c>
      <c r="CI78" s="33">
        <v>0.30222199999999999</v>
      </c>
      <c r="CJ78" s="33">
        <v>1.4289050000000001</v>
      </c>
      <c r="CK78" s="33">
        <v>1.43116</v>
      </c>
      <c r="CL78" s="33">
        <v>1.2539009999999999</v>
      </c>
      <c r="CM78" s="33">
        <v>1.2112149999999999</v>
      </c>
      <c r="CN78" s="33">
        <v>1.7034419999999999</v>
      </c>
      <c r="CO78" s="33">
        <v>2.1073710000000001</v>
      </c>
      <c r="CP78" s="33">
        <v>1.91214</v>
      </c>
      <c r="CQ78" s="33">
        <v>0.66699410000000003</v>
      </c>
      <c r="CR78" s="33">
        <v>0.1173254</v>
      </c>
      <c r="CS78" s="33">
        <v>-0.1011109</v>
      </c>
      <c r="CT78" s="33">
        <v>-0.20831830000000001</v>
      </c>
      <c r="CU78" s="33">
        <v>-0.2109396</v>
      </c>
      <c r="CV78" s="33">
        <v>-0.21440439999999999</v>
      </c>
      <c r="CW78" s="33">
        <v>0.54766820000000005</v>
      </c>
      <c r="CX78" s="33">
        <v>0.51716189999999995</v>
      </c>
      <c r="CY78" s="33">
        <v>0.84556419999999999</v>
      </c>
      <c r="CZ78" s="33">
        <v>0.66027219999999998</v>
      </c>
      <c r="DA78" s="33">
        <v>0.79786170000000001</v>
      </c>
      <c r="DB78" s="33">
        <v>0.57025530000000002</v>
      </c>
      <c r="DC78" s="33">
        <v>0.2318209</v>
      </c>
      <c r="DD78" s="33">
        <v>0.58857230000000005</v>
      </c>
      <c r="DE78" s="33">
        <v>0.22530049999999999</v>
      </c>
      <c r="DF78" s="33">
        <v>8.6187399999999997E-2</v>
      </c>
      <c r="DG78" s="33">
        <v>0.48757400000000001</v>
      </c>
      <c r="DH78" s="33">
        <v>1.7041230000000001</v>
      </c>
      <c r="DI78" s="33">
        <v>1.717069</v>
      </c>
      <c r="DJ78" s="33">
        <v>1.524402</v>
      </c>
      <c r="DK78" s="33">
        <v>1.4795510000000001</v>
      </c>
      <c r="DL78" s="33">
        <v>1.966183</v>
      </c>
      <c r="DM78" s="33">
        <v>2.356217</v>
      </c>
      <c r="DN78" s="33">
        <v>2.1504979999999998</v>
      </c>
      <c r="DO78" s="33">
        <v>0.84224410000000005</v>
      </c>
      <c r="DP78" s="33">
        <v>0.28476970000000001</v>
      </c>
      <c r="DQ78" s="33">
        <v>5.77762E-2</v>
      </c>
      <c r="DR78" s="33">
        <v>-5.0838599999999998E-2</v>
      </c>
      <c r="DS78" s="33">
        <v>-5.2234999999999997E-2</v>
      </c>
      <c r="DT78" s="33">
        <v>-5.9561000000000003E-2</v>
      </c>
      <c r="DU78" s="33">
        <v>0.78499779999999997</v>
      </c>
      <c r="DV78" s="33">
        <v>0.74773940000000005</v>
      </c>
      <c r="DW78" s="33">
        <v>1.0868009999999999</v>
      </c>
      <c r="DX78" s="33">
        <v>0.90112760000000003</v>
      </c>
      <c r="DY78" s="33">
        <v>1.0357609999999999</v>
      </c>
      <c r="DZ78" s="33">
        <v>0.80597580000000002</v>
      </c>
      <c r="EA78" s="33">
        <v>0.47645120000000002</v>
      </c>
      <c r="EB78" s="33">
        <v>0.8445549</v>
      </c>
      <c r="EC78" s="33">
        <v>0.49632480000000001</v>
      </c>
      <c r="ED78" s="33">
        <v>0.37684260000000003</v>
      </c>
      <c r="EE78" s="33">
        <v>0.7551928</v>
      </c>
      <c r="EF78" s="33">
        <v>2.1014930000000001</v>
      </c>
      <c r="EG78" s="33">
        <v>2.129877</v>
      </c>
      <c r="EH78" s="33">
        <v>1.914963</v>
      </c>
      <c r="EI78" s="33">
        <v>1.866986</v>
      </c>
      <c r="EJ78" s="33">
        <v>2.345539</v>
      </c>
      <c r="EK78" s="33">
        <v>2.7155100000000001</v>
      </c>
      <c r="EL78" s="33">
        <v>2.49465</v>
      </c>
      <c r="EM78" s="33">
        <v>1.0952770000000001</v>
      </c>
      <c r="EN78" s="33">
        <v>0.52653280000000002</v>
      </c>
      <c r="EO78" s="33">
        <v>0.2871841</v>
      </c>
      <c r="EP78" s="33">
        <v>0.1765371</v>
      </c>
      <c r="EQ78" s="33">
        <v>0.17690929999999999</v>
      </c>
      <c r="ER78" s="33">
        <v>0.1640084</v>
      </c>
      <c r="ES78" s="33">
        <v>73.825289999999995</v>
      </c>
      <c r="ET78" s="33">
        <v>73.120159999999998</v>
      </c>
      <c r="EU78" s="33">
        <v>72.527469999999994</v>
      </c>
      <c r="EV78" s="33">
        <v>72.207049999999995</v>
      </c>
      <c r="EW78" s="33">
        <v>72.464070000000007</v>
      </c>
      <c r="EX78" s="33">
        <v>72.200519999999997</v>
      </c>
      <c r="EY78" s="33">
        <v>71.686109999999999</v>
      </c>
      <c r="EZ78" s="33">
        <v>71.458539999999999</v>
      </c>
      <c r="FA78" s="33">
        <v>74.983890000000002</v>
      </c>
      <c r="FB78" s="33">
        <v>79.557249999999996</v>
      </c>
      <c r="FC78" s="33">
        <v>83.913659999999993</v>
      </c>
      <c r="FD78" s="33">
        <v>87.830939999999998</v>
      </c>
      <c r="FE78" s="33">
        <v>90.844059999999999</v>
      </c>
      <c r="FF78" s="33">
        <v>89.972759999999994</v>
      </c>
      <c r="FG78" s="33">
        <v>89.500429999999994</v>
      </c>
      <c r="FH78" s="33">
        <v>87.175719999999998</v>
      </c>
      <c r="FI78" s="33">
        <v>87.173100000000005</v>
      </c>
      <c r="FJ78" s="33">
        <v>86.644729999999996</v>
      </c>
      <c r="FK78" s="33">
        <v>85.489410000000007</v>
      </c>
      <c r="FL78" s="33">
        <v>80.464680000000001</v>
      </c>
      <c r="FM78" s="33">
        <v>77.350880000000004</v>
      </c>
      <c r="FN78" s="33">
        <v>75.925910000000002</v>
      </c>
      <c r="FO78" s="33">
        <v>74.475120000000004</v>
      </c>
      <c r="FP78" s="33">
        <v>72.826070000000001</v>
      </c>
      <c r="FQ78" s="33">
        <v>6.9023149999999998</v>
      </c>
      <c r="FR78" s="33">
        <v>0.4815374</v>
      </c>
      <c r="FS78">
        <v>0</v>
      </c>
    </row>
    <row r="79" spans="1:175" x14ac:dyDescent="0.2">
      <c r="A79" t="s">
        <v>181</v>
      </c>
      <c r="B79" t="s">
        <v>181</v>
      </c>
      <c r="C79">
        <v>42979</v>
      </c>
      <c r="D79">
        <v>13089</v>
      </c>
      <c r="E79" s="33">
        <v>37.588340000000002</v>
      </c>
      <c r="F79" s="33">
        <v>36.382269999999998</v>
      </c>
      <c r="G79" s="33">
        <v>35.715299999999999</v>
      </c>
      <c r="H79" s="33">
        <v>35.654629999999997</v>
      </c>
      <c r="I79" s="33">
        <v>37.033470000000001</v>
      </c>
      <c r="J79" s="33">
        <v>40.395449999999997</v>
      </c>
      <c r="K79" s="33">
        <v>45.573099999999997</v>
      </c>
      <c r="L79" s="33">
        <v>51.746459999999999</v>
      </c>
      <c r="M79" s="33">
        <v>58.673070000000003</v>
      </c>
      <c r="N79" s="33">
        <v>63.968440000000001</v>
      </c>
      <c r="O79" s="33">
        <v>67.54701</v>
      </c>
      <c r="P79" s="33">
        <v>69.216800000000006</v>
      </c>
      <c r="Q79" s="33">
        <v>69.563299999999998</v>
      </c>
      <c r="R79" s="33">
        <v>69.756379999999993</v>
      </c>
      <c r="S79" s="33">
        <v>68.732979999999998</v>
      </c>
      <c r="T79" s="33">
        <v>66.458950000000002</v>
      </c>
      <c r="U79" s="33">
        <v>63.332610000000003</v>
      </c>
      <c r="V79" s="33">
        <v>59.91169</v>
      </c>
      <c r="W79" s="33">
        <v>55.32976</v>
      </c>
      <c r="X79" s="33">
        <v>53.394150000000003</v>
      </c>
      <c r="Y79" s="33">
        <v>51.172350000000002</v>
      </c>
      <c r="Z79" s="33">
        <v>48.481679999999997</v>
      </c>
      <c r="AA79" s="33">
        <v>44.849240000000002</v>
      </c>
      <c r="AB79" s="33">
        <v>41.478769999999997</v>
      </c>
      <c r="AC79" s="33">
        <v>-0.5074727</v>
      </c>
      <c r="AD79" s="33">
        <v>-0.3769438</v>
      </c>
      <c r="AE79" s="33">
        <v>-0.1653396</v>
      </c>
      <c r="AF79" s="33">
        <v>-3.4828900000000003E-2</v>
      </c>
      <c r="AG79" s="33">
        <v>0.1332989</v>
      </c>
      <c r="AH79" s="33">
        <v>-0.44236259999999999</v>
      </c>
      <c r="AI79" s="33">
        <v>-0.56840970000000002</v>
      </c>
      <c r="AJ79" s="33">
        <v>-7.8172500000000006E-2</v>
      </c>
      <c r="AK79" s="33">
        <v>-0.16063720000000001</v>
      </c>
      <c r="AL79" s="33">
        <v>-0.4968513</v>
      </c>
      <c r="AM79" s="33">
        <v>-0.27397870000000002</v>
      </c>
      <c r="AN79" s="33">
        <v>0.77368590000000004</v>
      </c>
      <c r="AO79" s="33">
        <v>0.63114150000000002</v>
      </c>
      <c r="AP79" s="33">
        <v>0.3864185</v>
      </c>
      <c r="AQ79" s="33">
        <v>0.48777090000000001</v>
      </c>
      <c r="AR79" s="33">
        <v>0.63614380000000004</v>
      </c>
      <c r="AS79" s="33">
        <v>0.79932539999999996</v>
      </c>
      <c r="AT79" s="33">
        <v>0.78184869999999995</v>
      </c>
      <c r="AU79" s="33">
        <v>0.53668510000000003</v>
      </c>
      <c r="AV79" s="33">
        <v>0.14825289999999999</v>
      </c>
      <c r="AW79" s="33">
        <v>0.13709940000000001</v>
      </c>
      <c r="AX79" s="33">
        <v>0.19781889999999999</v>
      </c>
      <c r="AY79" s="33">
        <v>0.17579990000000001</v>
      </c>
      <c r="AZ79" s="33">
        <v>-4.3667999999999998E-2</v>
      </c>
      <c r="BA79" s="33">
        <v>-0.24635080000000001</v>
      </c>
      <c r="BB79" s="33">
        <v>-0.1212387</v>
      </c>
      <c r="BC79" s="33">
        <v>9.1600799999999996E-2</v>
      </c>
      <c r="BD79" s="33">
        <v>0.21494189999999999</v>
      </c>
      <c r="BE79" s="33">
        <v>0.3851311</v>
      </c>
      <c r="BF79" s="33">
        <v>-0.18202499999999999</v>
      </c>
      <c r="BG79" s="33">
        <v>-0.28988560000000002</v>
      </c>
      <c r="BH79" s="33">
        <v>0.22116710000000001</v>
      </c>
      <c r="BI79" s="33">
        <v>0.16041420000000001</v>
      </c>
      <c r="BJ79" s="33">
        <v>-0.16079599999999999</v>
      </c>
      <c r="BK79" s="33">
        <v>6.3144599999999995E-2</v>
      </c>
      <c r="BL79" s="33">
        <v>1.193095</v>
      </c>
      <c r="BM79" s="33">
        <v>1.0595380000000001</v>
      </c>
      <c r="BN79" s="33">
        <v>0.81490680000000004</v>
      </c>
      <c r="BO79" s="33">
        <v>0.91505890000000001</v>
      </c>
      <c r="BP79" s="33">
        <v>1.0462819999999999</v>
      </c>
      <c r="BQ79" s="33">
        <v>1.182882</v>
      </c>
      <c r="BR79" s="33">
        <v>1.142803</v>
      </c>
      <c r="BS79" s="33">
        <v>0.82947979999999999</v>
      </c>
      <c r="BT79" s="33">
        <v>0.44184709999999999</v>
      </c>
      <c r="BU79" s="33">
        <v>0.43036269999999999</v>
      </c>
      <c r="BV79" s="33">
        <v>0.49182049999999999</v>
      </c>
      <c r="BW79" s="33">
        <v>0.4645475</v>
      </c>
      <c r="BX79" s="33">
        <v>0.23274130000000001</v>
      </c>
      <c r="BY79" s="33">
        <v>-6.5498500000000001E-2</v>
      </c>
      <c r="BZ79" s="33">
        <v>5.5861899999999999E-2</v>
      </c>
      <c r="CA79" s="33">
        <v>0.26955689999999999</v>
      </c>
      <c r="CB79" s="33">
        <v>0.38793250000000001</v>
      </c>
      <c r="CC79" s="33">
        <v>0.55954930000000003</v>
      </c>
      <c r="CD79" s="33">
        <v>-1.7160000000000001E-3</v>
      </c>
      <c r="CE79" s="33">
        <v>-9.6980800000000006E-2</v>
      </c>
      <c r="CF79" s="33">
        <v>0.42848890000000001</v>
      </c>
      <c r="CG79" s="33">
        <v>0.38277339999999999</v>
      </c>
      <c r="CH79" s="33">
        <v>7.1955000000000005E-2</v>
      </c>
      <c r="CI79" s="33">
        <v>0.29663519999999999</v>
      </c>
      <c r="CJ79" s="33">
        <v>1.483576</v>
      </c>
      <c r="CK79" s="33">
        <v>1.356244</v>
      </c>
      <c r="CL79" s="33">
        <v>1.1116760000000001</v>
      </c>
      <c r="CM79" s="33">
        <v>1.2109970000000001</v>
      </c>
      <c r="CN79" s="33">
        <v>1.3303430000000001</v>
      </c>
      <c r="CO79" s="33">
        <v>1.4485319999999999</v>
      </c>
      <c r="CP79" s="33">
        <v>1.3927989999999999</v>
      </c>
      <c r="CQ79" s="33">
        <v>1.0322690000000001</v>
      </c>
      <c r="CR79" s="33">
        <v>0.64518960000000003</v>
      </c>
      <c r="CS79" s="33">
        <v>0.63347600000000004</v>
      </c>
      <c r="CT79" s="33">
        <v>0.69544510000000004</v>
      </c>
      <c r="CU79" s="33">
        <v>0.66453320000000005</v>
      </c>
      <c r="CV79" s="33">
        <v>0.42418149999999999</v>
      </c>
      <c r="CW79" s="33">
        <v>0.1153537</v>
      </c>
      <c r="CX79" s="33">
        <v>0.23296249999999999</v>
      </c>
      <c r="CY79" s="33">
        <v>0.44751299999999999</v>
      </c>
      <c r="CZ79" s="33">
        <v>0.56092299999999995</v>
      </c>
      <c r="DA79" s="33">
        <v>0.73396749999999999</v>
      </c>
      <c r="DB79" s="33">
        <v>0.178593</v>
      </c>
      <c r="DC79" s="33">
        <v>9.5924099999999998E-2</v>
      </c>
      <c r="DD79" s="33">
        <v>0.6358106</v>
      </c>
      <c r="DE79" s="33">
        <v>0.60513260000000002</v>
      </c>
      <c r="DF79" s="33">
        <v>0.30470589999999997</v>
      </c>
      <c r="DG79" s="33">
        <v>0.53012570000000003</v>
      </c>
      <c r="DH79" s="33">
        <v>1.7740579999999999</v>
      </c>
      <c r="DI79" s="33">
        <v>1.6529499999999999</v>
      </c>
      <c r="DJ79" s="33">
        <v>1.4084460000000001</v>
      </c>
      <c r="DK79" s="33">
        <v>1.5069360000000001</v>
      </c>
      <c r="DL79" s="33">
        <v>1.614404</v>
      </c>
      <c r="DM79" s="33">
        <v>1.7141820000000001</v>
      </c>
      <c r="DN79" s="33">
        <v>1.642795</v>
      </c>
      <c r="DO79" s="33">
        <v>1.2350570000000001</v>
      </c>
      <c r="DP79" s="33">
        <v>0.84853210000000001</v>
      </c>
      <c r="DQ79" s="33">
        <v>0.83658920000000003</v>
      </c>
      <c r="DR79" s="33">
        <v>0.89906969999999997</v>
      </c>
      <c r="DS79" s="33">
        <v>0.86451889999999998</v>
      </c>
      <c r="DT79" s="33">
        <v>0.61562170000000005</v>
      </c>
      <c r="DU79" s="33">
        <v>0.37647560000000002</v>
      </c>
      <c r="DV79" s="33">
        <v>0.48866769999999998</v>
      </c>
      <c r="DW79" s="33">
        <v>0.70445340000000001</v>
      </c>
      <c r="DX79" s="33">
        <v>0.81069389999999997</v>
      </c>
      <c r="DY79" s="33">
        <v>0.9857998</v>
      </c>
      <c r="DZ79" s="33">
        <v>0.4389305</v>
      </c>
      <c r="EA79" s="33">
        <v>0.37444810000000001</v>
      </c>
      <c r="EB79" s="33">
        <v>0.93515020000000004</v>
      </c>
      <c r="EC79" s="33">
        <v>0.92618389999999995</v>
      </c>
      <c r="ED79" s="33">
        <v>0.64076129999999998</v>
      </c>
      <c r="EE79" s="33">
        <v>0.86724900000000005</v>
      </c>
      <c r="EF79" s="33">
        <v>2.1934659999999999</v>
      </c>
      <c r="EG79" s="33">
        <v>2.0813459999999999</v>
      </c>
      <c r="EH79" s="33">
        <v>1.8369340000000001</v>
      </c>
      <c r="EI79" s="33">
        <v>1.9342239999999999</v>
      </c>
      <c r="EJ79" s="33">
        <v>2.0245419999999998</v>
      </c>
      <c r="EK79" s="33">
        <v>2.0977380000000001</v>
      </c>
      <c r="EL79" s="33">
        <v>2.003749</v>
      </c>
      <c r="EM79" s="33">
        <v>1.527852</v>
      </c>
      <c r="EN79" s="33">
        <v>1.142126</v>
      </c>
      <c r="EO79" s="33">
        <v>1.129853</v>
      </c>
      <c r="EP79" s="33">
        <v>1.193071</v>
      </c>
      <c r="EQ79" s="33">
        <v>1.1532659999999999</v>
      </c>
      <c r="ER79" s="33">
        <v>0.89203100000000002</v>
      </c>
      <c r="ES79" s="33">
        <v>73.429770000000005</v>
      </c>
      <c r="ET79" s="33">
        <v>74.444999999999993</v>
      </c>
      <c r="EU79" s="33">
        <v>73.144599999999997</v>
      </c>
      <c r="EV79" s="33">
        <v>73.078699999999998</v>
      </c>
      <c r="EW79" s="33">
        <v>72.312349999999995</v>
      </c>
      <c r="EX79" s="33">
        <v>72.127009999999999</v>
      </c>
      <c r="EY79" s="33">
        <v>72.366110000000006</v>
      </c>
      <c r="EZ79" s="33">
        <v>72.475710000000007</v>
      </c>
      <c r="FA79" s="33">
        <v>78.771060000000006</v>
      </c>
      <c r="FB79" s="33">
        <v>86.564909999999998</v>
      </c>
      <c r="FC79" s="33">
        <v>92.410229999999999</v>
      </c>
      <c r="FD79" s="33">
        <v>95.825140000000005</v>
      </c>
      <c r="FE79" s="33">
        <v>96.42783</v>
      </c>
      <c r="FF79" s="33">
        <v>96.059340000000006</v>
      </c>
      <c r="FG79" s="33">
        <v>95.57105</v>
      </c>
      <c r="FH79" s="33">
        <v>94.635149999999996</v>
      </c>
      <c r="FI79" s="33">
        <v>93.629940000000005</v>
      </c>
      <c r="FJ79" s="33">
        <v>91.282359999999997</v>
      </c>
      <c r="FK79" s="33">
        <v>88.682879999999997</v>
      </c>
      <c r="FL79" s="33">
        <v>85.916380000000004</v>
      </c>
      <c r="FM79" s="33">
        <v>82.356059999999999</v>
      </c>
      <c r="FN79" s="33">
        <v>80.937970000000007</v>
      </c>
      <c r="FO79" s="33">
        <v>79.666560000000004</v>
      </c>
      <c r="FP79" s="33">
        <v>78.48254</v>
      </c>
      <c r="FQ79" s="33">
        <v>8.2338009999999997</v>
      </c>
      <c r="FR79" s="33">
        <v>0.51791379999999998</v>
      </c>
      <c r="FS79">
        <v>0</v>
      </c>
    </row>
    <row r="80" spans="1:175" x14ac:dyDescent="0.2">
      <c r="A80" t="s">
        <v>181</v>
      </c>
      <c r="B80" t="s">
        <v>181</v>
      </c>
      <c r="C80">
        <v>42980</v>
      </c>
      <c r="D80">
        <v>13090</v>
      </c>
      <c r="E80" s="33">
        <v>38.224029999999999</v>
      </c>
      <c r="F80" s="33">
        <v>36.774059999999999</v>
      </c>
      <c r="G80" s="33">
        <v>35.857520000000001</v>
      </c>
      <c r="H80" s="33">
        <v>35.318779999999997</v>
      </c>
      <c r="I80" s="33">
        <v>35.444240000000001</v>
      </c>
      <c r="J80" s="33">
        <v>36.696300000000001</v>
      </c>
      <c r="K80" s="33">
        <v>38.062040000000003</v>
      </c>
      <c r="L80" s="33">
        <v>39.943759999999997</v>
      </c>
      <c r="M80" s="33">
        <v>43.457450000000001</v>
      </c>
      <c r="N80" s="33">
        <v>46.795639999999999</v>
      </c>
      <c r="O80" s="33">
        <v>49.403129999999997</v>
      </c>
      <c r="P80" s="33">
        <v>51.161369999999998</v>
      </c>
      <c r="Q80" s="33">
        <v>51.822560000000003</v>
      </c>
      <c r="R80" s="33">
        <v>51.812370000000001</v>
      </c>
      <c r="S80" s="33">
        <v>51.850349999999999</v>
      </c>
      <c r="T80" s="33">
        <v>51.851649999999999</v>
      </c>
      <c r="U80" s="33">
        <v>51.999720000000003</v>
      </c>
      <c r="V80" s="33">
        <v>51.767449999999997</v>
      </c>
      <c r="W80" s="33">
        <v>50.7485</v>
      </c>
      <c r="X80" s="33">
        <v>50.174849999999999</v>
      </c>
      <c r="Y80" s="33">
        <v>48.671439999999997</v>
      </c>
      <c r="Z80" s="33">
        <v>46.791240000000002</v>
      </c>
      <c r="AA80" s="33">
        <v>44.513480000000001</v>
      </c>
      <c r="AB80" s="33">
        <v>42.120080000000002</v>
      </c>
      <c r="AC80" s="33">
        <v>-0.66338600000000003</v>
      </c>
      <c r="AD80" s="33">
        <v>-0.5706329</v>
      </c>
      <c r="AE80" s="33">
        <v>-0.37890790000000002</v>
      </c>
      <c r="AF80" s="33">
        <v>-0.35876409999999997</v>
      </c>
      <c r="AG80" s="33">
        <v>-0.56737490000000002</v>
      </c>
      <c r="AH80" s="33">
        <v>-0.59389860000000005</v>
      </c>
      <c r="AI80" s="33">
        <v>-0.77735810000000005</v>
      </c>
      <c r="AJ80" s="33">
        <v>-0.83227329999999999</v>
      </c>
      <c r="AK80" s="33">
        <v>-1.191028</v>
      </c>
      <c r="AL80" s="33">
        <v>-1.3195110000000001</v>
      </c>
      <c r="AM80" s="33">
        <v>-1.192788</v>
      </c>
      <c r="AN80" s="33">
        <v>-0.66075320000000004</v>
      </c>
      <c r="AO80" s="33">
        <v>-0.95648040000000001</v>
      </c>
      <c r="AP80" s="33">
        <v>-0.54198800000000003</v>
      </c>
      <c r="AQ80" s="33">
        <v>-0.1245666</v>
      </c>
      <c r="AR80" s="33">
        <v>-8.0374200000000007E-2</v>
      </c>
      <c r="AS80" s="33">
        <v>-0.24979889999999999</v>
      </c>
      <c r="AT80" s="33">
        <v>-0.247809</v>
      </c>
      <c r="AU80" s="33">
        <v>-0.51400699999999999</v>
      </c>
      <c r="AV80" s="33">
        <v>-0.66065410000000002</v>
      </c>
      <c r="AW80" s="33">
        <v>-0.65418719999999997</v>
      </c>
      <c r="AX80" s="33">
        <v>-0.77612519999999996</v>
      </c>
      <c r="AY80" s="33">
        <v>-0.53253899999999998</v>
      </c>
      <c r="AZ80" s="33">
        <v>-0.61191850000000003</v>
      </c>
      <c r="BA80" s="33">
        <v>-0.41830850000000003</v>
      </c>
      <c r="BB80" s="33">
        <v>-0.32168190000000002</v>
      </c>
      <c r="BC80" s="33">
        <v>-0.13490389999999999</v>
      </c>
      <c r="BD80" s="33">
        <v>-0.120244</v>
      </c>
      <c r="BE80" s="33">
        <v>-0.32908949999999998</v>
      </c>
      <c r="BF80" s="33">
        <v>-0.36057230000000001</v>
      </c>
      <c r="BG80" s="33">
        <v>-0.52192989999999995</v>
      </c>
      <c r="BH80" s="33">
        <v>-0.56243710000000002</v>
      </c>
      <c r="BI80" s="33">
        <v>-0.90277569999999996</v>
      </c>
      <c r="BJ80" s="33">
        <v>-1.0210619999999999</v>
      </c>
      <c r="BK80" s="33">
        <v>-0.88577229999999996</v>
      </c>
      <c r="BL80" s="33">
        <v>-0.27570650000000002</v>
      </c>
      <c r="BM80" s="33">
        <v>-0.57787149999999998</v>
      </c>
      <c r="BN80" s="33">
        <v>-0.1634351</v>
      </c>
      <c r="BO80" s="33">
        <v>0.25537870000000001</v>
      </c>
      <c r="BP80" s="33">
        <v>0.2940605</v>
      </c>
      <c r="BQ80" s="33">
        <v>0.1195389</v>
      </c>
      <c r="BR80" s="33">
        <v>0.13117139999999999</v>
      </c>
      <c r="BS80" s="33">
        <v>-0.201344</v>
      </c>
      <c r="BT80" s="33">
        <v>-0.34349479999999999</v>
      </c>
      <c r="BU80" s="33">
        <v>-0.33266849999999998</v>
      </c>
      <c r="BV80" s="33">
        <v>-0.4619817</v>
      </c>
      <c r="BW80" s="33">
        <v>-0.2102668</v>
      </c>
      <c r="BX80" s="33">
        <v>-0.28680290000000003</v>
      </c>
      <c r="BY80" s="33">
        <v>-0.2485686</v>
      </c>
      <c r="BZ80" s="33">
        <v>-0.14925920000000001</v>
      </c>
      <c r="CA80" s="33">
        <v>3.4092499999999998E-2</v>
      </c>
      <c r="CB80" s="33">
        <v>4.4954300000000003E-2</v>
      </c>
      <c r="CC80" s="33">
        <v>-0.1640537</v>
      </c>
      <c r="CD80" s="33">
        <v>-0.19897129999999999</v>
      </c>
      <c r="CE80" s="33">
        <v>-0.34502110000000002</v>
      </c>
      <c r="CF80" s="33">
        <v>-0.37554929999999997</v>
      </c>
      <c r="CG80" s="33">
        <v>-0.70313320000000001</v>
      </c>
      <c r="CH80" s="33">
        <v>-0.81435780000000002</v>
      </c>
      <c r="CI80" s="33">
        <v>-0.67313389999999995</v>
      </c>
      <c r="CJ80" s="33">
        <v>-9.0243000000000007E-3</v>
      </c>
      <c r="CK80" s="33">
        <v>-0.31564819999999999</v>
      </c>
      <c r="CL80" s="33">
        <v>9.8749400000000001E-2</v>
      </c>
      <c r="CM80" s="33">
        <v>0.51852759999999998</v>
      </c>
      <c r="CN80" s="33">
        <v>0.55339289999999997</v>
      </c>
      <c r="CO80" s="33">
        <v>0.37534109999999998</v>
      </c>
      <c r="CP80" s="33">
        <v>0.3936521</v>
      </c>
      <c r="CQ80" s="33">
        <v>1.52055E-2</v>
      </c>
      <c r="CR80" s="33">
        <v>-0.1238312</v>
      </c>
      <c r="CS80" s="33">
        <v>-0.10998570000000001</v>
      </c>
      <c r="CT80" s="33">
        <v>-0.24440690000000001</v>
      </c>
      <c r="CU80" s="33">
        <v>1.29379E-2</v>
      </c>
      <c r="CV80" s="33">
        <v>-6.1628799999999997E-2</v>
      </c>
      <c r="CW80" s="33">
        <v>-7.8828599999999999E-2</v>
      </c>
      <c r="CX80" s="33">
        <v>2.31635E-2</v>
      </c>
      <c r="CY80" s="33">
        <v>0.20308880000000001</v>
      </c>
      <c r="CZ80" s="33">
        <v>0.21015259999999999</v>
      </c>
      <c r="DA80" s="33">
        <v>9.8210000000000007E-4</v>
      </c>
      <c r="DB80" s="33">
        <v>-3.7370199999999999E-2</v>
      </c>
      <c r="DC80" s="33">
        <v>-0.16811229999999999</v>
      </c>
      <c r="DD80" s="33">
        <v>-0.18866160000000001</v>
      </c>
      <c r="DE80" s="33">
        <v>-0.50349069999999996</v>
      </c>
      <c r="DF80" s="33">
        <v>-0.60765329999999995</v>
      </c>
      <c r="DG80" s="33">
        <v>-0.4604955</v>
      </c>
      <c r="DH80" s="33">
        <v>0.2576579</v>
      </c>
      <c r="DI80" s="33">
        <v>-5.3424800000000001E-2</v>
      </c>
      <c r="DJ80" s="33">
        <v>0.36093389999999997</v>
      </c>
      <c r="DK80" s="33">
        <v>0.7816765</v>
      </c>
      <c r="DL80" s="33">
        <v>0.81272520000000004</v>
      </c>
      <c r="DM80" s="33">
        <v>0.63114329999999996</v>
      </c>
      <c r="DN80" s="33">
        <v>0.65613270000000001</v>
      </c>
      <c r="DO80" s="33">
        <v>0.23175499999999999</v>
      </c>
      <c r="DP80" s="33">
        <v>9.5832299999999995E-2</v>
      </c>
      <c r="DQ80" s="33">
        <v>0.1126972</v>
      </c>
      <c r="DR80" s="33">
        <v>-2.6832100000000001E-2</v>
      </c>
      <c r="DS80" s="33">
        <v>0.23614270000000001</v>
      </c>
      <c r="DT80" s="33">
        <v>0.1635453</v>
      </c>
      <c r="DU80" s="33">
        <v>0.16624890000000001</v>
      </c>
      <c r="DV80" s="33">
        <v>0.27211459999999998</v>
      </c>
      <c r="DW80" s="33">
        <v>0.44709280000000001</v>
      </c>
      <c r="DX80" s="33">
        <v>0.44867269999999998</v>
      </c>
      <c r="DY80" s="33">
        <v>0.2392676</v>
      </c>
      <c r="DZ80" s="33">
        <v>0.19595609999999999</v>
      </c>
      <c r="EA80" s="33">
        <v>8.7315900000000002E-2</v>
      </c>
      <c r="EB80" s="33">
        <v>8.1174700000000002E-2</v>
      </c>
      <c r="EC80" s="33">
        <v>-0.2152386</v>
      </c>
      <c r="ED80" s="33">
        <v>-0.3092049</v>
      </c>
      <c r="EE80" s="33">
        <v>-0.15347930000000001</v>
      </c>
      <c r="EF80" s="33">
        <v>0.64270459999999996</v>
      </c>
      <c r="EG80" s="33">
        <v>0.32518409999999998</v>
      </c>
      <c r="EH80" s="33">
        <v>0.73948670000000005</v>
      </c>
      <c r="EI80" s="33">
        <v>1.1616219999999999</v>
      </c>
      <c r="EJ80" s="33">
        <v>1.18716</v>
      </c>
      <c r="EK80" s="33">
        <v>1.000481</v>
      </c>
      <c r="EL80" s="33">
        <v>1.0351129999999999</v>
      </c>
      <c r="EM80" s="33">
        <v>0.54441799999999996</v>
      </c>
      <c r="EN80" s="33">
        <v>0.41299160000000001</v>
      </c>
      <c r="EO80" s="33">
        <v>0.43421579999999999</v>
      </c>
      <c r="EP80" s="33">
        <v>0.28731139999999999</v>
      </c>
      <c r="EQ80" s="33">
        <v>0.55841490000000005</v>
      </c>
      <c r="ER80" s="33">
        <v>0.48866090000000001</v>
      </c>
      <c r="ES80" s="33">
        <v>77.555970000000002</v>
      </c>
      <c r="ET80" s="33">
        <v>76.41901</v>
      </c>
      <c r="EU80" s="33">
        <v>75.335530000000006</v>
      </c>
      <c r="EV80" s="33">
        <v>75.225769999999997</v>
      </c>
      <c r="EW80" s="33">
        <v>74.603539999999995</v>
      </c>
      <c r="EX80" s="33">
        <v>73.644720000000007</v>
      </c>
      <c r="EY80" s="33">
        <v>73.610789999999994</v>
      </c>
      <c r="EZ80" s="33">
        <v>73.710279999999997</v>
      </c>
      <c r="FA80" s="33">
        <v>76.235659999999996</v>
      </c>
      <c r="FB80" s="33">
        <v>80.965419999999995</v>
      </c>
      <c r="FC80" s="33">
        <v>86.68817</v>
      </c>
      <c r="FD80" s="33">
        <v>90.61103</v>
      </c>
      <c r="FE80" s="33">
        <v>94.496210000000005</v>
      </c>
      <c r="FF80" s="33">
        <v>96.832599999999999</v>
      </c>
      <c r="FG80" s="33">
        <v>95.231800000000007</v>
      </c>
      <c r="FH80" s="33">
        <v>93.686940000000007</v>
      </c>
      <c r="FI80" s="33">
        <v>93.509190000000004</v>
      </c>
      <c r="FJ80" s="33">
        <v>93.612769999999998</v>
      </c>
      <c r="FK80" s="33">
        <v>91.930660000000003</v>
      </c>
      <c r="FL80" s="33">
        <v>89.315820000000002</v>
      </c>
      <c r="FM80" s="33">
        <v>86.262540000000001</v>
      </c>
      <c r="FN80" s="33">
        <v>86.370159999999998</v>
      </c>
      <c r="FO80" s="33">
        <v>87.728080000000006</v>
      </c>
      <c r="FP80" s="33">
        <v>87.196020000000004</v>
      </c>
      <c r="FQ80" s="33">
        <v>7.8627279999999997</v>
      </c>
      <c r="FR80" s="33">
        <v>0.47970970000000002</v>
      </c>
      <c r="FS80">
        <v>0</v>
      </c>
    </row>
    <row r="81" spans="1:175" x14ac:dyDescent="0.2">
      <c r="A81" t="s">
        <v>181</v>
      </c>
      <c r="B81" t="s">
        <v>181</v>
      </c>
      <c r="C81" t="s">
        <v>235</v>
      </c>
      <c r="D81">
        <v>13089</v>
      </c>
      <c r="E81" s="33">
        <v>37.604509999999998</v>
      </c>
      <c r="F81" s="33">
        <v>36.299030000000002</v>
      </c>
      <c r="G81" s="33">
        <v>35.628050000000002</v>
      </c>
      <c r="H81" s="33">
        <v>35.459899999999998</v>
      </c>
      <c r="I81" s="33">
        <v>36.905209999999997</v>
      </c>
      <c r="J81" s="33">
        <v>40.460189999999997</v>
      </c>
      <c r="K81" s="33">
        <v>45.760770000000001</v>
      </c>
      <c r="L81" s="33">
        <v>51.655380000000001</v>
      </c>
      <c r="M81" s="33">
        <v>57.84066</v>
      </c>
      <c r="N81" s="33">
        <v>62.761920000000003</v>
      </c>
      <c r="O81" s="33">
        <v>66.273160000000004</v>
      </c>
      <c r="P81" s="33">
        <v>68.358680000000007</v>
      </c>
      <c r="Q81" s="33">
        <v>69.10427</v>
      </c>
      <c r="R81" s="33">
        <v>69.186980000000005</v>
      </c>
      <c r="S81" s="33">
        <v>68.325410000000005</v>
      </c>
      <c r="T81" s="33">
        <v>66.230350000000001</v>
      </c>
      <c r="U81" s="33">
        <v>63.504939999999998</v>
      </c>
      <c r="V81" s="33">
        <v>60.454270000000001</v>
      </c>
      <c r="W81" s="33">
        <v>55.537170000000003</v>
      </c>
      <c r="X81" s="33">
        <v>53.18732</v>
      </c>
      <c r="Y81" s="33">
        <v>50.737769999999998</v>
      </c>
      <c r="Z81" s="33">
        <v>47.67848</v>
      </c>
      <c r="AA81" s="33">
        <v>43.806829999999998</v>
      </c>
      <c r="AB81" s="33">
        <v>40.609870000000001</v>
      </c>
      <c r="AC81" s="33">
        <v>-0.24258260000000001</v>
      </c>
      <c r="AD81" s="33">
        <v>-0.18183060000000001</v>
      </c>
      <c r="AE81" s="33">
        <v>8.4865999999999997E-2</v>
      </c>
      <c r="AF81" s="33">
        <v>6.1130400000000001E-2</v>
      </c>
      <c r="AG81" s="33">
        <v>0.22132009999999999</v>
      </c>
      <c r="AH81" s="33">
        <v>-0.18148120000000001</v>
      </c>
      <c r="AI81" s="33">
        <v>-0.42831599999999997</v>
      </c>
      <c r="AJ81" s="33">
        <v>-2.6557299999999999E-2</v>
      </c>
      <c r="AK81" s="33">
        <v>-0.26628800000000002</v>
      </c>
      <c r="AL81" s="33">
        <v>-0.52237520000000004</v>
      </c>
      <c r="AM81" s="33">
        <v>-0.2028932</v>
      </c>
      <c r="AN81" s="33">
        <v>0.77713279999999996</v>
      </c>
      <c r="AO81" s="33">
        <v>0.69500550000000005</v>
      </c>
      <c r="AP81" s="33">
        <v>0.50264299999999995</v>
      </c>
      <c r="AQ81" s="33">
        <v>0.54229620000000001</v>
      </c>
      <c r="AR81" s="33">
        <v>0.88091699999999995</v>
      </c>
      <c r="AS81" s="33">
        <v>1.180436</v>
      </c>
      <c r="AT81" s="33">
        <v>1.092128</v>
      </c>
      <c r="AU81" s="33">
        <v>0.44673819999999997</v>
      </c>
      <c r="AV81" s="33">
        <v>-2.0101999999999998E-2</v>
      </c>
      <c r="AW81" s="33">
        <v>-0.13019449999999999</v>
      </c>
      <c r="AX81" s="33">
        <v>-0.1523863</v>
      </c>
      <c r="AY81" s="33">
        <v>-0.16957130000000001</v>
      </c>
      <c r="AZ81" s="33">
        <v>-0.27908739999999999</v>
      </c>
      <c r="BA81" s="33">
        <v>-5.3845999999999998E-3</v>
      </c>
      <c r="BB81" s="33">
        <v>4.76947E-2</v>
      </c>
      <c r="BC81" s="33">
        <v>0.3147817</v>
      </c>
      <c r="BD81" s="33">
        <v>0.28537990000000002</v>
      </c>
      <c r="BE81" s="33">
        <v>0.44287369999999998</v>
      </c>
      <c r="BF81" s="33">
        <v>4.54607E-2</v>
      </c>
      <c r="BG81" s="33">
        <v>-0.18548149999999999</v>
      </c>
      <c r="BH81" s="33">
        <v>0.2372039</v>
      </c>
      <c r="BI81" s="33">
        <v>1.5214099999999999E-2</v>
      </c>
      <c r="BJ81" s="33">
        <v>-0.2265027</v>
      </c>
      <c r="BK81" s="33">
        <v>9.3882599999999997E-2</v>
      </c>
      <c r="BL81" s="33">
        <v>1.178355</v>
      </c>
      <c r="BM81" s="33">
        <v>1.107801</v>
      </c>
      <c r="BN81" s="33">
        <v>0.90447869999999997</v>
      </c>
      <c r="BO81" s="33">
        <v>0.93743449999999995</v>
      </c>
      <c r="BP81" s="33">
        <v>1.256656</v>
      </c>
      <c r="BQ81" s="33">
        <v>1.533453</v>
      </c>
      <c r="BR81" s="33">
        <v>1.4231819999999999</v>
      </c>
      <c r="BS81" s="33">
        <v>0.68477069999999995</v>
      </c>
      <c r="BT81" s="33">
        <v>0.21702450000000001</v>
      </c>
      <c r="BU81" s="33">
        <v>0.10398830000000001</v>
      </c>
      <c r="BV81" s="33">
        <v>8.1544000000000005E-2</v>
      </c>
      <c r="BW81" s="33">
        <v>6.4606200000000003E-2</v>
      </c>
      <c r="BX81" s="33">
        <v>-5.2231300000000001E-2</v>
      </c>
      <c r="BY81" s="33">
        <v>0.15889800000000001</v>
      </c>
      <c r="BZ81" s="33">
        <v>0.20666329999999999</v>
      </c>
      <c r="CA81" s="33">
        <v>0.47402070000000002</v>
      </c>
      <c r="CB81" s="33">
        <v>0.44069449999999999</v>
      </c>
      <c r="CC81" s="33">
        <v>0.5963212</v>
      </c>
      <c r="CD81" s="33">
        <v>0.20263999999999999</v>
      </c>
      <c r="CE81" s="33">
        <v>-1.7295000000000001E-2</v>
      </c>
      <c r="CF81" s="33">
        <v>0.41988419999999999</v>
      </c>
      <c r="CG81" s="33">
        <v>0.2101816</v>
      </c>
      <c r="CH81" s="33">
        <v>-2.1582199999999999E-2</v>
      </c>
      <c r="CI81" s="33">
        <v>0.29942859999999999</v>
      </c>
      <c r="CJ81" s="33">
        <v>1.4562409999999999</v>
      </c>
      <c r="CK81" s="33">
        <v>1.393702</v>
      </c>
      <c r="CL81" s="33">
        <v>1.1827890000000001</v>
      </c>
      <c r="CM81" s="33">
        <v>1.211106</v>
      </c>
      <c r="CN81" s="33">
        <v>1.5168919999999999</v>
      </c>
      <c r="CO81" s="33">
        <v>1.7779510000000001</v>
      </c>
      <c r="CP81" s="33">
        <v>1.6524700000000001</v>
      </c>
      <c r="CQ81" s="33">
        <v>0.84963129999999998</v>
      </c>
      <c r="CR81" s="33">
        <v>0.38125750000000003</v>
      </c>
      <c r="CS81" s="33">
        <v>0.26618249999999999</v>
      </c>
      <c r="CT81" s="33">
        <v>0.24356340000000001</v>
      </c>
      <c r="CU81" s="33">
        <v>0.22679679999999999</v>
      </c>
      <c r="CV81" s="33">
        <v>0.1048885</v>
      </c>
      <c r="CW81" s="33">
        <v>0.32318059999999998</v>
      </c>
      <c r="CX81" s="33">
        <v>0.36563180000000001</v>
      </c>
      <c r="CY81" s="33">
        <v>0.63325960000000003</v>
      </c>
      <c r="CZ81" s="33">
        <v>0.59600900000000001</v>
      </c>
      <c r="DA81" s="33">
        <v>0.74976860000000001</v>
      </c>
      <c r="DB81" s="33">
        <v>0.35981940000000001</v>
      </c>
      <c r="DC81" s="33">
        <v>0.15089140000000001</v>
      </c>
      <c r="DD81" s="33">
        <v>0.6025644</v>
      </c>
      <c r="DE81" s="33">
        <v>0.40514909999999998</v>
      </c>
      <c r="DF81" s="33">
        <v>0.18333820000000001</v>
      </c>
      <c r="DG81" s="33">
        <v>0.50497449999999999</v>
      </c>
      <c r="DH81" s="33">
        <v>1.7341260000000001</v>
      </c>
      <c r="DI81" s="33">
        <v>1.679603</v>
      </c>
      <c r="DJ81" s="33">
        <v>1.4610989999999999</v>
      </c>
      <c r="DK81" s="33">
        <v>1.4847779999999999</v>
      </c>
      <c r="DL81" s="33">
        <v>1.777128</v>
      </c>
      <c r="DM81" s="33">
        <v>2.0224500000000001</v>
      </c>
      <c r="DN81" s="33">
        <v>1.8817569999999999</v>
      </c>
      <c r="DO81" s="33">
        <v>1.0144919999999999</v>
      </c>
      <c r="DP81" s="33">
        <v>0.54549060000000005</v>
      </c>
      <c r="DQ81" s="33">
        <v>0.4283768</v>
      </c>
      <c r="DR81" s="33">
        <v>0.40558280000000002</v>
      </c>
      <c r="DS81" s="33">
        <v>0.38898739999999998</v>
      </c>
      <c r="DT81" s="33">
        <v>0.26200839999999997</v>
      </c>
      <c r="DU81" s="33">
        <v>0.5603785</v>
      </c>
      <c r="DV81" s="33">
        <v>0.59515709999999999</v>
      </c>
      <c r="DW81" s="33">
        <v>0.86317529999999998</v>
      </c>
      <c r="DX81" s="33">
        <v>0.82025859999999995</v>
      </c>
      <c r="DY81" s="33">
        <v>0.97132220000000002</v>
      </c>
      <c r="DZ81" s="33">
        <v>0.58676130000000004</v>
      </c>
      <c r="EA81" s="33">
        <v>0.39372590000000002</v>
      </c>
      <c r="EB81" s="33">
        <v>0.86632569999999998</v>
      </c>
      <c r="EC81" s="33">
        <v>0.68665120000000002</v>
      </c>
      <c r="ED81" s="33">
        <v>0.47921079999999999</v>
      </c>
      <c r="EE81" s="33">
        <v>0.80175019999999997</v>
      </c>
      <c r="EF81" s="33">
        <v>2.135348</v>
      </c>
      <c r="EG81" s="33">
        <v>2.0923980000000002</v>
      </c>
      <c r="EH81" s="33">
        <v>1.862935</v>
      </c>
      <c r="EI81" s="33">
        <v>1.8799159999999999</v>
      </c>
      <c r="EJ81" s="33">
        <v>2.1528679999999998</v>
      </c>
      <c r="EK81" s="33">
        <v>2.375467</v>
      </c>
      <c r="EL81" s="33">
        <v>2.2128109999999999</v>
      </c>
      <c r="EM81" s="33">
        <v>1.252524</v>
      </c>
      <c r="EN81" s="33">
        <v>0.78261709999999995</v>
      </c>
      <c r="EO81" s="33">
        <v>0.66255949999999997</v>
      </c>
      <c r="EP81" s="33">
        <v>0.63951309999999995</v>
      </c>
      <c r="EQ81" s="33">
        <v>0.62316490000000002</v>
      </c>
      <c r="ER81" s="33">
        <v>0.48886449999999998</v>
      </c>
      <c r="ES81" s="33">
        <v>73.626429999999999</v>
      </c>
      <c r="ET81" s="33">
        <v>73.786879999999996</v>
      </c>
      <c r="EU81" s="33">
        <v>72.8386</v>
      </c>
      <c r="EV81" s="33">
        <v>72.645949999999999</v>
      </c>
      <c r="EW81" s="33">
        <v>72.387860000000003</v>
      </c>
      <c r="EX81" s="33">
        <v>72.163640000000001</v>
      </c>
      <c r="EY81" s="33">
        <v>72.025310000000005</v>
      </c>
      <c r="EZ81" s="33">
        <v>71.967950000000002</v>
      </c>
      <c r="FA81" s="33">
        <v>76.899159999999995</v>
      </c>
      <c r="FB81" s="33">
        <v>83.123199999999997</v>
      </c>
      <c r="FC81" s="33">
        <v>88.244159999999994</v>
      </c>
      <c r="FD81" s="33">
        <v>91.877669999999995</v>
      </c>
      <c r="FE81" s="33">
        <v>93.656409999999994</v>
      </c>
      <c r="FF81" s="33">
        <v>93.044719999999998</v>
      </c>
      <c r="FG81" s="33">
        <v>92.554180000000002</v>
      </c>
      <c r="FH81" s="33">
        <v>90.929349999999999</v>
      </c>
      <c r="FI81" s="33">
        <v>90.409739999999999</v>
      </c>
      <c r="FJ81" s="33">
        <v>88.952380000000005</v>
      </c>
      <c r="FK81" s="33">
        <v>87.074759999999998</v>
      </c>
      <c r="FL81" s="33">
        <v>83.187579999999997</v>
      </c>
      <c r="FM81" s="33">
        <v>79.856800000000007</v>
      </c>
      <c r="FN81" s="33">
        <v>78.450509999999994</v>
      </c>
      <c r="FO81" s="33">
        <v>77.106859999999998</v>
      </c>
      <c r="FP81" s="33">
        <v>75.692679999999996</v>
      </c>
      <c r="FQ81" s="33">
        <v>7.3402219999999998</v>
      </c>
      <c r="FR81" s="33">
        <v>0.48892039999999998</v>
      </c>
      <c r="FS81">
        <v>0</v>
      </c>
    </row>
    <row r="82" spans="1:175" x14ac:dyDescent="0.2">
      <c r="A82" t="s">
        <v>181</v>
      </c>
      <c r="B82" t="s">
        <v>215</v>
      </c>
      <c r="C82">
        <v>42978</v>
      </c>
      <c r="D82">
        <v>13078</v>
      </c>
      <c r="E82" s="33">
        <v>37.621220000000001</v>
      </c>
      <c r="F82" s="33">
        <v>36.222639999999998</v>
      </c>
      <c r="G82" s="33">
        <v>35.564929999999997</v>
      </c>
      <c r="H82" s="33">
        <v>35.29365</v>
      </c>
      <c r="I82" s="33">
        <v>36.810920000000003</v>
      </c>
      <c r="J82" s="33">
        <v>40.590600000000002</v>
      </c>
      <c r="K82" s="33">
        <v>46.040970000000002</v>
      </c>
      <c r="L82" s="33">
        <v>51.666550000000001</v>
      </c>
      <c r="M82" s="33">
        <v>57.17333</v>
      </c>
      <c r="N82" s="33">
        <v>61.75085</v>
      </c>
      <c r="O82" s="33">
        <v>65.201009999999997</v>
      </c>
      <c r="P82" s="33">
        <v>67.751660000000001</v>
      </c>
      <c r="Q82" s="33">
        <v>68.918279999999996</v>
      </c>
      <c r="R82" s="33">
        <v>68.893479999999997</v>
      </c>
      <c r="S82" s="33">
        <v>68.179599999999994</v>
      </c>
      <c r="T82" s="33">
        <v>66.245630000000006</v>
      </c>
      <c r="U82" s="33">
        <v>63.880969999999998</v>
      </c>
      <c r="V82" s="33">
        <v>61.164920000000002</v>
      </c>
      <c r="W82" s="33">
        <v>55.872239999999998</v>
      </c>
      <c r="X82" s="33">
        <v>53.079650000000001</v>
      </c>
      <c r="Y82" s="33">
        <v>50.359200000000001</v>
      </c>
      <c r="Z82" s="33">
        <v>46.903770000000002</v>
      </c>
      <c r="AA82" s="33">
        <v>42.77816</v>
      </c>
      <c r="AB82" s="33">
        <v>39.736539999999998</v>
      </c>
      <c r="AC82" s="33">
        <v>1.48976E-2</v>
      </c>
      <c r="AD82" s="33">
        <v>-3.8677E-3</v>
      </c>
      <c r="AE82" s="33">
        <v>0.29133179999999997</v>
      </c>
      <c r="AF82" s="33">
        <v>0.1080754</v>
      </c>
      <c r="AG82" s="33">
        <v>0.24914620000000001</v>
      </c>
      <c r="AH82" s="33">
        <v>3.0497900000000001E-2</v>
      </c>
      <c r="AI82" s="33">
        <v>-0.30607990000000002</v>
      </c>
      <c r="AJ82" s="33">
        <v>-8.3281999999999991E-3</v>
      </c>
      <c r="AK82" s="33">
        <v>-0.39954650000000003</v>
      </c>
      <c r="AL82" s="33">
        <v>-0.58586530000000003</v>
      </c>
      <c r="AM82" s="33">
        <v>-0.16047249999999999</v>
      </c>
      <c r="AN82" s="33">
        <v>0.74330859999999999</v>
      </c>
      <c r="AO82" s="33">
        <v>0.72352649999999996</v>
      </c>
      <c r="AP82" s="33">
        <v>0.57936189999999999</v>
      </c>
      <c r="AQ82" s="33">
        <v>0.54878499999999997</v>
      </c>
      <c r="AR82" s="33">
        <v>1.0726420000000001</v>
      </c>
      <c r="AS82" s="33">
        <v>1.4908570000000001</v>
      </c>
      <c r="AT82" s="33">
        <v>1.3111759999999999</v>
      </c>
      <c r="AU82" s="33">
        <v>0.25842480000000001</v>
      </c>
      <c r="AV82" s="33">
        <v>-0.25428460000000003</v>
      </c>
      <c r="AW82" s="33">
        <v>-0.43906089999999998</v>
      </c>
      <c r="AX82" s="33">
        <v>-0.54629130000000004</v>
      </c>
      <c r="AY82" s="33">
        <v>-0.55382169999999997</v>
      </c>
      <c r="AZ82" s="33">
        <v>-0.55545639999999996</v>
      </c>
      <c r="BA82" s="33">
        <v>0.24962999999999999</v>
      </c>
      <c r="BB82" s="33">
        <v>0.2234855</v>
      </c>
      <c r="BC82" s="33">
        <v>0.52754880000000004</v>
      </c>
      <c r="BD82" s="33">
        <v>0.34360610000000003</v>
      </c>
      <c r="BE82" s="33">
        <v>0.48239959999999998</v>
      </c>
      <c r="BF82" s="33">
        <v>0.2651674</v>
      </c>
      <c r="BG82" s="33">
        <v>-6.1277600000000002E-2</v>
      </c>
      <c r="BH82" s="33">
        <v>0.25505870000000003</v>
      </c>
      <c r="BI82" s="33">
        <v>-0.11761149999999999</v>
      </c>
      <c r="BJ82" s="33">
        <v>-0.28598040000000002</v>
      </c>
      <c r="BK82" s="33">
        <v>0.11956120000000001</v>
      </c>
      <c r="BL82" s="33">
        <v>1.149332</v>
      </c>
      <c r="BM82" s="33">
        <v>1.1479250000000001</v>
      </c>
      <c r="BN82" s="33">
        <v>0.98153869999999999</v>
      </c>
      <c r="BO82" s="33">
        <v>0.94599529999999998</v>
      </c>
      <c r="BP82" s="33">
        <v>1.4593510000000001</v>
      </c>
      <c r="BQ82" s="33">
        <v>1.856581</v>
      </c>
      <c r="BR82" s="33">
        <v>1.6622920000000001</v>
      </c>
      <c r="BS82" s="33">
        <v>0.51394269999999997</v>
      </c>
      <c r="BT82" s="33">
        <v>-1.17602E-2</v>
      </c>
      <c r="BU82" s="33">
        <v>-0.20953179999999999</v>
      </c>
      <c r="BV82" s="33">
        <v>-0.31894339999999999</v>
      </c>
      <c r="BW82" s="33">
        <v>-0.32597490000000001</v>
      </c>
      <c r="BX82" s="33">
        <v>-0.33433810000000003</v>
      </c>
      <c r="BY82" s="33">
        <v>0.41220489999999999</v>
      </c>
      <c r="BZ82" s="33">
        <v>0.3809496</v>
      </c>
      <c r="CA82" s="33">
        <v>0.69115190000000004</v>
      </c>
      <c r="CB82" s="33">
        <v>0.50673389999999996</v>
      </c>
      <c r="CC82" s="33">
        <v>0.64395020000000003</v>
      </c>
      <c r="CD82" s="33">
        <v>0.42769879999999999</v>
      </c>
      <c r="CE82" s="33">
        <v>0.1082717</v>
      </c>
      <c r="CF82" s="33">
        <v>0.43747970000000003</v>
      </c>
      <c r="CG82" s="33">
        <v>7.7655799999999997E-2</v>
      </c>
      <c r="CH82" s="33">
        <v>-7.8281000000000003E-2</v>
      </c>
      <c r="CI82" s="33">
        <v>0.3135117</v>
      </c>
      <c r="CJ82" s="33">
        <v>1.4305429999999999</v>
      </c>
      <c r="CK82" s="33">
        <v>1.4418629999999999</v>
      </c>
      <c r="CL82" s="33">
        <v>1.2600849999999999</v>
      </c>
      <c r="CM82" s="33">
        <v>1.2211019999999999</v>
      </c>
      <c r="CN82" s="33">
        <v>1.727185</v>
      </c>
      <c r="CO82" s="33">
        <v>2.1098810000000001</v>
      </c>
      <c r="CP82" s="33">
        <v>1.905473</v>
      </c>
      <c r="CQ82" s="33">
        <v>0.69091360000000002</v>
      </c>
      <c r="CR82" s="33">
        <v>0.1562114</v>
      </c>
      <c r="CS82" s="33">
        <v>-5.0560599999999997E-2</v>
      </c>
      <c r="CT82" s="33">
        <v>-0.16148299999999999</v>
      </c>
      <c r="CU82" s="33">
        <v>-0.16816880000000001</v>
      </c>
      <c r="CV82" s="33">
        <v>-0.1811922</v>
      </c>
      <c r="CW82" s="33">
        <v>0.57477979999999995</v>
      </c>
      <c r="CX82" s="33">
        <v>0.5384137</v>
      </c>
      <c r="CY82" s="33">
        <v>0.85475500000000004</v>
      </c>
      <c r="CZ82" s="33">
        <v>0.6698617</v>
      </c>
      <c r="DA82" s="33">
        <v>0.80550080000000002</v>
      </c>
      <c r="DB82" s="33">
        <v>0.59023020000000004</v>
      </c>
      <c r="DC82" s="33">
        <v>0.27782099999999998</v>
      </c>
      <c r="DD82" s="33">
        <v>0.61990069999999997</v>
      </c>
      <c r="DE82" s="33">
        <v>0.27292309999999997</v>
      </c>
      <c r="DF82" s="33">
        <v>0.12941839999999999</v>
      </c>
      <c r="DG82" s="33">
        <v>0.50746210000000003</v>
      </c>
      <c r="DH82" s="33">
        <v>1.711754</v>
      </c>
      <c r="DI82" s="33">
        <v>1.7358</v>
      </c>
      <c r="DJ82" s="33">
        <v>1.5386310000000001</v>
      </c>
      <c r="DK82" s="33">
        <v>1.4962089999999999</v>
      </c>
      <c r="DL82" s="33">
        <v>1.9950190000000001</v>
      </c>
      <c r="DM82" s="33">
        <v>2.3631799999999998</v>
      </c>
      <c r="DN82" s="33">
        <v>2.1486540000000001</v>
      </c>
      <c r="DO82" s="33">
        <v>0.86788449999999995</v>
      </c>
      <c r="DP82" s="33">
        <v>0.324183</v>
      </c>
      <c r="DQ82" s="33">
        <v>0.1084106</v>
      </c>
      <c r="DR82" s="33">
        <v>-4.0226000000000003E-3</v>
      </c>
      <c r="DS82" s="33">
        <v>-1.0362700000000001E-2</v>
      </c>
      <c r="DT82" s="33">
        <v>-2.80463E-2</v>
      </c>
      <c r="DU82" s="33">
        <v>0.80951209999999996</v>
      </c>
      <c r="DV82" s="33">
        <v>0.76576690000000003</v>
      </c>
      <c r="DW82" s="33">
        <v>1.0909720000000001</v>
      </c>
      <c r="DX82" s="33">
        <v>0.90539239999999999</v>
      </c>
      <c r="DY82" s="33">
        <v>1.038754</v>
      </c>
      <c r="DZ82" s="33">
        <v>0.82489970000000001</v>
      </c>
      <c r="EA82" s="33">
        <v>0.52262339999999996</v>
      </c>
      <c r="EB82" s="33">
        <v>0.88328770000000001</v>
      </c>
      <c r="EC82" s="33">
        <v>0.55485810000000002</v>
      </c>
      <c r="ED82" s="33">
        <v>0.4293033</v>
      </c>
      <c r="EE82" s="33">
        <v>0.78749590000000003</v>
      </c>
      <c r="EF82" s="33">
        <v>2.1177769999999998</v>
      </c>
      <c r="EG82" s="33">
        <v>2.160199</v>
      </c>
      <c r="EH82" s="33">
        <v>1.9408080000000001</v>
      </c>
      <c r="EI82" s="33">
        <v>1.893419</v>
      </c>
      <c r="EJ82" s="33">
        <v>2.3817279999999998</v>
      </c>
      <c r="EK82" s="33">
        <v>2.7289050000000001</v>
      </c>
      <c r="EL82" s="33">
        <v>2.4997699999999998</v>
      </c>
      <c r="EM82" s="33">
        <v>1.123402</v>
      </c>
      <c r="EN82" s="33">
        <v>0.56670739999999997</v>
      </c>
      <c r="EO82" s="33">
        <v>0.33793970000000001</v>
      </c>
      <c r="EP82" s="33">
        <v>0.2233253</v>
      </c>
      <c r="EQ82" s="33">
        <v>0.21748410000000001</v>
      </c>
      <c r="ER82" s="33">
        <v>0.19307199999999999</v>
      </c>
      <c r="ES82" s="33">
        <v>73.827929999999995</v>
      </c>
      <c r="ET82" s="33">
        <v>73.123859999999993</v>
      </c>
      <c r="EU82" s="33">
        <v>72.52834</v>
      </c>
      <c r="EV82" s="33">
        <v>72.207220000000007</v>
      </c>
      <c r="EW82" s="33">
        <v>72.468609999999998</v>
      </c>
      <c r="EX82" s="33">
        <v>72.202749999999995</v>
      </c>
      <c r="EY82" s="33">
        <v>71.689859999999996</v>
      </c>
      <c r="EZ82" s="33">
        <v>71.460329999999999</v>
      </c>
      <c r="FA82" s="33">
        <v>74.987790000000004</v>
      </c>
      <c r="FB82" s="33">
        <v>79.558220000000006</v>
      </c>
      <c r="FC82" s="33">
        <v>83.921700000000001</v>
      </c>
      <c r="FD82" s="33">
        <v>87.849199999999996</v>
      </c>
      <c r="FE82" s="33">
        <v>90.862549999999999</v>
      </c>
      <c r="FF82" s="33">
        <v>89.98903</v>
      </c>
      <c r="FG82" s="33">
        <v>89.516750000000002</v>
      </c>
      <c r="FH82" s="33">
        <v>87.187899999999999</v>
      </c>
      <c r="FI82" s="33">
        <v>87.181950000000001</v>
      </c>
      <c r="FJ82" s="33">
        <v>86.649460000000005</v>
      </c>
      <c r="FK82" s="33">
        <v>85.502629999999996</v>
      </c>
      <c r="FL82" s="33">
        <v>80.473569999999995</v>
      </c>
      <c r="FM82" s="33">
        <v>77.353480000000005</v>
      </c>
      <c r="FN82" s="33">
        <v>75.930120000000002</v>
      </c>
      <c r="FO82" s="33">
        <v>74.480019999999996</v>
      </c>
      <c r="FP82" s="33">
        <v>72.831819999999993</v>
      </c>
      <c r="FQ82" s="33">
        <v>7.0476159999999997</v>
      </c>
      <c r="FR82" s="33">
        <v>0.49456499999999998</v>
      </c>
      <c r="FS82">
        <v>0</v>
      </c>
    </row>
    <row r="83" spans="1:175" x14ac:dyDescent="0.2">
      <c r="A83" t="s">
        <v>181</v>
      </c>
      <c r="B83" t="s">
        <v>215</v>
      </c>
      <c r="C83">
        <v>42979</v>
      </c>
      <c r="D83">
        <v>13078</v>
      </c>
      <c r="E83" s="33">
        <v>37.607880000000002</v>
      </c>
      <c r="F83" s="33">
        <v>36.399569999999997</v>
      </c>
      <c r="G83" s="33">
        <v>35.741410000000002</v>
      </c>
      <c r="H83" s="33">
        <v>35.6858</v>
      </c>
      <c r="I83" s="33">
        <v>37.065489999999997</v>
      </c>
      <c r="J83" s="33">
        <v>40.462069999999997</v>
      </c>
      <c r="K83" s="33">
        <v>45.664949999999997</v>
      </c>
      <c r="L83" s="33">
        <v>51.864780000000003</v>
      </c>
      <c r="M83" s="33">
        <v>58.830120000000001</v>
      </c>
      <c r="N83" s="33">
        <v>64.167349999999999</v>
      </c>
      <c r="O83" s="33">
        <v>67.765339999999995</v>
      </c>
      <c r="P83" s="33">
        <v>69.467830000000006</v>
      </c>
      <c r="Q83" s="33">
        <v>69.8142</v>
      </c>
      <c r="R83" s="33">
        <v>70.035520000000005</v>
      </c>
      <c r="S83" s="33">
        <v>69.008089999999996</v>
      </c>
      <c r="T83" s="33">
        <v>66.694739999999996</v>
      </c>
      <c r="U83" s="33">
        <v>63.528219999999997</v>
      </c>
      <c r="V83" s="33">
        <v>60.066670000000002</v>
      </c>
      <c r="W83" s="33">
        <v>55.399180000000001</v>
      </c>
      <c r="X83" s="33">
        <v>53.4497</v>
      </c>
      <c r="Y83" s="33">
        <v>51.211190000000002</v>
      </c>
      <c r="Z83" s="33">
        <v>48.488390000000003</v>
      </c>
      <c r="AA83" s="33">
        <v>44.851280000000003</v>
      </c>
      <c r="AB83" s="33">
        <v>41.468739999999997</v>
      </c>
      <c r="AC83" s="33">
        <v>-0.45554660000000002</v>
      </c>
      <c r="AD83" s="33">
        <v>-0.33690310000000001</v>
      </c>
      <c r="AE83" s="33">
        <v>-0.1315549</v>
      </c>
      <c r="AF83" s="33">
        <v>-1.2520000000000001E-3</v>
      </c>
      <c r="AG83" s="33">
        <v>0.14856220000000001</v>
      </c>
      <c r="AH83" s="33">
        <v>-0.40652100000000002</v>
      </c>
      <c r="AI83" s="33">
        <v>-0.52943119999999999</v>
      </c>
      <c r="AJ83" s="33">
        <v>-4.9275300000000001E-2</v>
      </c>
      <c r="AK83" s="33">
        <v>-0.1381549</v>
      </c>
      <c r="AL83" s="33">
        <v>-0.47111619999999998</v>
      </c>
      <c r="AM83" s="33">
        <v>-0.28256229999999999</v>
      </c>
      <c r="AN83" s="33">
        <v>0.74682649999999995</v>
      </c>
      <c r="AO83" s="33">
        <v>0.60714820000000003</v>
      </c>
      <c r="AP83" s="33">
        <v>0.40063530000000003</v>
      </c>
      <c r="AQ83" s="33">
        <v>0.50392320000000002</v>
      </c>
      <c r="AR83" s="33">
        <v>0.65794969999999997</v>
      </c>
      <c r="AS83" s="33">
        <v>0.82769959999999998</v>
      </c>
      <c r="AT83" s="33">
        <v>0.79159999999999997</v>
      </c>
      <c r="AU83" s="33">
        <v>0.54544490000000001</v>
      </c>
      <c r="AV83" s="33">
        <v>0.20008290000000001</v>
      </c>
      <c r="AW83" s="33">
        <v>0.20632790000000001</v>
      </c>
      <c r="AX83" s="33">
        <v>0.2499584</v>
      </c>
      <c r="AY83" s="33">
        <v>0.240706</v>
      </c>
      <c r="AZ83" s="33">
        <v>1.8882900000000001E-2</v>
      </c>
      <c r="BA83" s="33">
        <v>-0.19639110000000001</v>
      </c>
      <c r="BB83" s="33">
        <v>-8.2892999999999994E-2</v>
      </c>
      <c r="BC83" s="33">
        <v>0.12291970000000001</v>
      </c>
      <c r="BD83" s="33">
        <v>0.2464664</v>
      </c>
      <c r="BE83" s="33">
        <v>0.39764830000000001</v>
      </c>
      <c r="BF83" s="33">
        <v>-0.14858679999999999</v>
      </c>
      <c r="BG83" s="33">
        <v>-0.25280380000000002</v>
      </c>
      <c r="BH83" s="33">
        <v>0.2532586</v>
      </c>
      <c r="BI83" s="33">
        <v>0.1931957</v>
      </c>
      <c r="BJ83" s="33">
        <v>-0.1226207</v>
      </c>
      <c r="BK83" s="33">
        <v>6.88994E-2</v>
      </c>
      <c r="BL83" s="33">
        <v>1.178966</v>
      </c>
      <c r="BM83" s="33">
        <v>1.0461689999999999</v>
      </c>
      <c r="BN83" s="33">
        <v>0.83711360000000001</v>
      </c>
      <c r="BO83" s="33">
        <v>0.93589540000000004</v>
      </c>
      <c r="BP83" s="33">
        <v>1.0679190000000001</v>
      </c>
      <c r="BQ83" s="33">
        <v>1.2097830000000001</v>
      </c>
      <c r="BR83" s="33">
        <v>1.1511450000000001</v>
      </c>
      <c r="BS83" s="33">
        <v>0.83109060000000001</v>
      </c>
      <c r="BT83" s="33">
        <v>0.48749199999999998</v>
      </c>
      <c r="BU83" s="33">
        <v>0.49398330000000001</v>
      </c>
      <c r="BV83" s="33">
        <v>0.5373985</v>
      </c>
      <c r="BW83" s="33">
        <v>0.52370410000000001</v>
      </c>
      <c r="BX83" s="33">
        <v>0.29047129999999999</v>
      </c>
      <c r="BY83" s="33">
        <v>-1.6900800000000001E-2</v>
      </c>
      <c r="BZ83" s="33">
        <v>9.3033599999999994E-2</v>
      </c>
      <c r="CA83" s="33">
        <v>0.29916799999999999</v>
      </c>
      <c r="CB83" s="33">
        <v>0.4180353</v>
      </c>
      <c r="CC83" s="33">
        <v>0.57016449999999996</v>
      </c>
      <c r="CD83" s="33">
        <v>3.00576E-2</v>
      </c>
      <c r="CE83" s="33">
        <v>-6.1212500000000003E-2</v>
      </c>
      <c r="CF83" s="33">
        <v>0.4627927</v>
      </c>
      <c r="CG83" s="33">
        <v>0.42268810000000001</v>
      </c>
      <c r="CH83" s="33">
        <v>0.1187462</v>
      </c>
      <c r="CI83" s="33">
        <v>0.31232070000000001</v>
      </c>
      <c r="CJ83" s="33">
        <v>1.478264</v>
      </c>
      <c r="CK83" s="33">
        <v>1.3502339999999999</v>
      </c>
      <c r="CL83" s="33">
        <v>1.1394169999999999</v>
      </c>
      <c r="CM83" s="33">
        <v>1.2350779999999999</v>
      </c>
      <c r="CN83" s="33">
        <v>1.3518619999999999</v>
      </c>
      <c r="CO83" s="33">
        <v>1.474413</v>
      </c>
      <c r="CP83" s="33">
        <v>1.4001650000000001</v>
      </c>
      <c r="CQ83" s="33">
        <v>1.0289280000000001</v>
      </c>
      <c r="CR83" s="33">
        <v>0.68655060000000001</v>
      </c>
      <c r="CS83" s="33">
        <v>0.69321250000000001</v>
      </c>
      <c r="CT83" s="33">
        <v>0.73647870000000004</v>
      </c>
      <c r="CU83" s="33">
        <v>0.71970780000000001</v>
      </c>
      <c r="CV83" s="33">
        <v>0.47857270000000002</v>
      </c>
      <c r="CW83" s="33">
        <v>0.1625895</v>
      </c>
      <c r="CX83" s="33">
        <v>0.26896019999999998</v>
      </c>
      <c r="CY83" s="33">
        <v>0.47541630000000001</v>
      </c>
      <c r="CZ83" s="33">
        <v>0.58960429999999997</v>
      </c>
      <c r="DA83" s="33">
        <v>0.74268069999999997</v>
      </c>
      <c r="DB83" s="33">
        <v>0.208702</v>
      </c>
      <c r="DC83" s="33">
        <v>0.13037879999999999</v>
      </c>
      <c r="DD83" s="33">
        <v>0.6723268</v>
      </c>
      <c r="DE83" s="33">
        <v>0.65218050000000005</v>
      </c>
      <c r="DF83" s="33">
        <v>0.36011310000000002</v>
      </c>
      <c r="DG83" s="33">
        <v>0.55574199999999996</v>
      </c>
      <c r="DH83" s="33">
        <v>1.7775620000000001</v>
      </c>
      <c r="DI83" s="33">
        <v>1.654299</v>
      </c>
      <c r="DJ83" s="33">
        <v>1.441721</v>
      </c>
      <c r="DK83" s="33">
        <v>1.5342610000000001</v>
      </c>
      <c r="DL83" s="33">
        <v>1.635805</v>
      </c>
      <c r="DM83" s="33">
        <v>1.7390429999999999</v>
      </c>
      <c r="DN83" s="33">
        <v>1.6491849999999999</v>
      </c>
      <c r="DO83" s="33">
        <v>1.2267650000000001</v>
      </c>
      <c r="DP83" s="33">
        <v>0.88560930000000004</v>
      </c>
      <c r="DQ83" s="33">
        <v>0.8924417</v>
      </c>
      <c r="DR83" s="33">
        <v>0.93555889999999997</v>
      </c>
      <c r="DS83" s="33">
        <v>0.91571150000000001</v>
      </c>
      <c r="DT83" s="33">
        <v>0.66667410000000005</v>
      </c>
      <c r="DU83" s="33">
        <v>0.42174499999999998</v>
      </c>
      <c r="DV83" s="33">
        <v>0.5229703</v>
      </c>
      <c r="DW83" s="33">
        <v>0.72989090000000001</v>
      </c>
      <c r="DX83" s="33">
        <v>0.83732260000000003</v>
      </c>
      <c r="DY83" s="33">
        <v>0.99176679999999995</v>
      </c>
      <c r="DZ83" s="33">
        <v>0.4666362</v>
      </c>
      <c r="EA83" s="33">
        <v>0.40700619999999998</v>
      </c>
      <c r="EB83" s="33">
        <v>0.97486070000000002</v>
      </c>
      <c r="EC83" s="33">
        <v>0.98353109999999999</v>
      </c>
      <c r="ED83" s="33">
        <v>0.70860860000000003</v>
      </c>
      <c r="EE83" s="33">
        <v>0.90720369999999995</v>
      </c>
      <c r="EF83" s="33">
        <v>2.2097020000000001</v>
      </c>
      <c r="EG83" s="33">
        <v>2.0933199999999998</v>
      </c>
      <c r="EH83" s="33">
        <v>1.878199</v>
      </c>
      <c r="EI83" s="33">
        <v>1.9662329999999999</v>
      </c>
      <c r="EJ83" s="33">
        <v>2.0457740000000002</v>
      </c>
      <c r="EK83" s="33">
        <v>2.1211259999999998</v>
      </c>
      <c r="EL83" s="33">
        <v>2.0087299999999999</v>
      </c>
      <c r="EM83" s="33">
        <v>1.5124109999999999</v>
      </c>
      <c r="EN83" s="33">
        <v>1.1730179999999999</v>
      </c>
      <c r="EO83" s="33">
        <v>1.180097</v>
      </c>
      <c r="EP83" s="33">
        <v>1.2229989999999999</v>
      </c>
      <c r="EQ83" s="33">
        <v>1.1987099999999999</v>
      </c>
      <c r="ER83" s="33">
        <v>0.9382625</v>
      </c>
      <c r="ES83" s="33">
        <v>73.431370000000001</v>
      </c>
      <c r="ET83" s="33">
        <v>74.451999999999998</v>
      </c>
      <c r="EU83" s="33">
        <v>73.153630000000007</v>
      </c>
      <c r="EV83" s="33">
        <v>73.088099999999997</v>
      </c>
      <c r="EW83" s="33">
        <v>72.317120000000003</v>
      </c>
      <c r="EX83" s="33">
        <v>72.128630000000001</v>
      </c>
      <c r="EY83" s="33">
        <v>72.371570000000006</v>
      </c>
      <c r="EZ83" s="33">
        <v>72.480260000000001</v>
      </c>
      <c r="FA83" s="33">
        <v>78.778130000000004</v>
      </c>
      <c r="FB83" s="33">
        <v>86.573629999999994</v>
      </c>
      <c r="FC83" s="33">
        <v>92.426490000000001</v>
      </c>
      <c r="FD83" s="33">
        <v>95.840029999999999</v>
      </c>
      <c r="FE83" s="33">
        <v>96.445179999999993</v>
      </c>
      <c r="FF83" s="33">
        <v>96.077979999999997</v>
      </c>
      <c r="FG83" s="33">
        <v>95.585819999999998</v>
      </c>
      <c r="FH83" s="33">
        <v>94.64264</v>
      </c>
      <c r="FI83" s="33">
        <v>93.635919999999999</v>
      </c>
      <c r="FJ83" s="33">
        <v>91.286810000000003</v>
      </c>
      <c r="FK83" s="33">
        <v>88.694959999999995</v>
      </c>
      <c r="FL83" s="33">
        <v>85.925229999999999</v>
      </c>
      <c r="FM83" s="33">
        <v>82.360770000000002</v>
      </c>
      <c r="FN83" s="33">
        <v>80.941249999999997</v>
      </c>
      <c r="FO83" s="33">
        <v>79.669359999999998</v>
      </c>
      <c r="FP83" s="33">
        <v>78.482789999999994</v>
      </c>
      <c r="FQ83" s="33">
        <v>8.2165269999999992</v>
      </c>
      <c r="FR83" s="33">
        <v>0.52333940000000001</v>
      </c>
      <c r="FS83">
        <v>0</v>
      </c>
    </row>
    <row r="84" spans="1:175" x14ac:dyDescent="0.2">
      <c r="A84" t="s">
        <v>181</v>
      </c>
      <c r="B84" t="s">
        <v>215</v>
      </c>
      <c r="C84">
        <v>42980</v>
      </c>
      <c r="D84">
        <v>13079</v>
      </c>
      <c r="E84" s="33">
        <v>38.229909999999997</v>
      </c>
      <c r="F84" s="33">
        <v>36.782769999999999</v>
      </c>
      <c r="G84" s="33">
        <v>35.879719999999999</v>
      </c>
      <c r="H84" s="33">
        <v>35.344859999999997</v>
      </c>
      <c r="I84" s="33">
        <v>35.501510000000003</v>
      </c>
      <c r="J84" s="33">
        <v>36.772959999999998</v>
      </c>
      <c r="K84" s="33">
        <v>38.172490000000003</v>
      </c>
      <c r="L84" s="33">
        <v>40.04909</v>
      </c>
      <c r="M84" s="33">
        <v>43.573830000000001</v>
      </c>
      <c r="N84" s="33">
        <v>46.909559999999999</v>
      </c>
      <c r="O84" s="33">
        <v>49.530769999999997</v>
      </c>
      <c r="P84" s="33">
        <v>51.305419999999998</v>
      </c>
      <c r="Q84" s="33">
        <v>51.986530000000002</v>
      </c>
      <c r="R84" s="33">
        <v>51.978859999999997</v>
      </c>
      <c r="S84" s="33">
        <v>52.010869999999997</v>
      </c>
      <c r="T84" s="33">
        <v>52.01361</v>
      </c>
      <c r="U84" s="33">
        <v>52.1541</v>
      </c>
      <c r="V84" s="33">
        <v>51.900590000000001</v>
      </c>
      <c r="W84" s="33">
        <v>50.845649999999999</v>
      </c>
      <c r="X84" s="33">
        <v>50.253219999999999</v>
      </c>
      <c r="Y84" s="33">
        <v>48.755719999999997</v>
      </c>
      <c r="Z84" s="33">
        <v>46.881889999999999</v>
      </c>
      <c r="AA84" s="33">
        <v>44.604190000000003</v>
      </c>
      <c r="AB84" s="33">
        <v>42.194360000000003</v>
      </c>
      <c r="AC84" s="33">
        <v>-0.63330600000000004</v>
      </c>
      <c r="AD84" s="33">
        <v>-0.54751459999999996</v>
      </c>
      <c r="AE84" s="33">
        <v>-0.35963240000000002</v>
      </c>
      <c r="AF84" s="33">
        <v>-0.33822229999999998</v>
      </c>
      <c r="AG84" s="33">
        <v>-0.52863649999999995</v>
      </c>
      <c r="AH84" s="33">
        <v>-0.57194560000000005</v>
      </c>
      <c r="AI84" s="33">
        <v>-0.73712829999999996</v>
      </c>
      <c r="AJ84" s="33">
        <v>-0.80074270000000003</v>
      </c>
      <c r="AK84" s="33">
        <v>-1.1742840000000001</v>
      </c>
      <c r="AL84" s="33">
        <v>-1.314206</v>
      </c>
      <c r="AM84" s="33">
        <v>-1.1932179999999999</v>
      </c>
      <c r="AN84" s="33">
        <v>-0.68778910000000004</v>
      </c>
      <c r="AO84" s="33">
        <v>-0.97826579999999996</v>
      </c>
      <c r="AP84" s="33">
        <v>-0.56147170000000002</v>
      </c>
      <c r="AQ84" s="33">
        <v>-0.1481122</v>
      </c>
      <c r="AR84" s="33">
        <v>-0.11166479999999999</v>
      </c>
      <c r="AS84" s="33">
        <v>-0.27673110000000001</v>
      </c>
      <c r="AT84" s="33">
        <v>-0.28844819999999999</v>
      </c>
      <c r="AU84" s="33">
        <v>-0.55385629999999997</v>
      </c>
      <c r="AV84" s="33">
        <v>-0.67925789999999997</v>
      </c>
      <c r="AW84" s="33">
        <v>-0.64684459999999999</v>
      </c>
      <c r="AX84" s="33">
        <v>-0.75279070000000003</v>
      </c>
      <c r="AY84" s="33">
        <v>-0.52382649999999997</v>
      </c>
      <c r="AZ84" s="33">
        <v>-0.60898839999999999</v>
      </c>
      <c r="BA84" s="33">
        <v>-0.38012499999999999</v>
      </c>
      <c r="BB84" s="33">
        <v>-0.29167660000000001</v>
      </c>
      <c r="BC84" s="33">
        <v>-0.10842069999999999</v>
      </c>
      <c r="BD84" s="33">
        <v>-9.3043899999999999E-2</v>
      </c>
      <c r="BE84" s="33">
        <v>-0.2848253</v>
      </c>
      <c r="BF84" s="33">
        <v>-0.33300400000000002</v>
      </c>
      <c r="BG84" s="33">
        <v>-0.47735939999999999</v>
      </c>
      <c r="BH84" s="33">
        <v>-0.52498069999999997</v>
      </c>
      <c r="BI84" s="33">
        <v>-0.87804340000000003</v>
      </c>
      <c r="BJ84" s="33">
        <v>-1.0070520000000001</v>
      </c>
      <c r="BK84" s="33">
        <v>-0.87622750000000005</v>
      </c>
      <c r="BL84" s="33">
        <v>-0.29187410000000003</v>
      </c>
      <c r="BM84" s="33">
        <v>-0.58724889999999996</v>
      </c>
      <c r="BN84" s="33">
        <v>-0.1716849</v>
      </c>
      <c r="BO84" s="33">
        <v>0.24282490000000001</v>
      </c>
      <c r="BP84" s="33">
        <v>0.2732253</v>
      </c>
      <c r="BQ84" s="33">
        <v>0.102559</v>
      </c>
      <c r="BR84" s="33">
        <v>0.1014746</v>
      </c>
      <c r="BS84" s="33">
        <v>-0.2302033</v>
      </c>
      <c r="BT84" s="33">
        <v>-0.3518134</v>
      </c>
      <c r="BU84" s="33">
        <v>-0.31523370000000001</v>
      </c>
      <c r="BV84" s="33">
        <v>-0.42905589999999999</v>
      </c>
      <c r="BW84" s="33">
        <v>-0.1913339</v>
      </c>
      <c r="BX84" s="33">
        <v>-0.27401029999999998</v>
      </c>
      <c r="BY84" s="33">
        <v>-0.2047726</v>
      </c>
      <c r="BZ84" s="33">
        <v>-0.114484</v>
      </c>
      <c r="CA84" s="33">
        <v>6.5567700000000007E-2</v>
      </c>
      <c r="CB84" s="33">
        <v>7.6765799999999995E-2</v>
      </c>
      <c r="CC84" s="33">
        <v>-0.1159625</v>
      </c>
      <c r="CD84" s="33">
        <v>-0.16751369999999999</v>
      </c>
      <c r="CE84" s="33">
        <v>-0.29744429999999999</v>
      </c>
      <c r="CF84" s="33">
        <v>-0.33398870000000003</v>
      </c>
      <c r="CG84" s="33">
        <v>-0.67286800000000002</v>
      </c>
      <c r="CH84" s="33">
        <v>-0.79431859999999999</v>
      </c>
      <c r="CI84" s="33">
        <v>-0.65668070000000001</v>
      </c>
      <c r="CJ84" s="33">
        <v>-1.76645E-2</v>
      </c>
      <c r="CK84" s="33">
        <v>-0.31643169999999998</v>
      </c>
      <c r="CL84" s="33">
        <v>9.8280300000000001E-2</v>
      </c>
      <c r="CM84" s="33">
        <v>0.51358669999999995</v>
      </c>
      <c r="CN84" s="33">
        <v>0.53979900000000003</v>
      </c>
      <c r="CO84" s="33">
        <v>0.36525419999999997</v>
      </c>
      <c r="CP84" s="33">
        <v>0.37153399999999998</v>
      </c>
      <c r="CQ84" s="33">
        <v>-6.0422000000000002E-3</v>
      </c>
      <c r="CR84" s="33">
        <v>-0.12502630000000001</v>
      </c>
      <c r="CS84" s="33">
        <v>-8.5560999999999998E-2</v>
      </c>
      <c r="CT84" s="33">
        <v>-0.2048382</v>
      </c>
      <c r="CU84" s="33">
        <v>3.8949400000000002E-2</v>
      </c>
      <c r="CV84" s="33">
        <v>-4.2005500000000001E-2</v>
      </c>
      <c r="CW84" s="33">
        <v>-2.9420200000000001E-2</v>
      </c>
      <c r="CX84" s="33">
        <v>6.2708600000000003E-2</v>
      </c>
      <c r="CY84" s="33">
        <v>0.23955609999999999</v>
      </c>
      <c r="CZ84" s="33">
        <v>0.2465755</v>
      </c>
      <c r="DA84" s="33">
        <v>5.2900299999999997E-2</v>
      </c>
      <c r="DB84" s="33">
        <v>-2.0233999999999999E-3</v>
      </c>
      <c r="DC84" s="33">
        <v>-0.1175292</v>
      </c>
      <c r="DD84" s="33">
        <v>-0.1429967</v>
      </c>
      <c r="DE84" s="33">
        <v>-0.46769270000000002</v>
      </c>
      <c r="DF84" s="33">
        <v>-0.58158500000000002</v>
      </c>
      <c r="DG84" s="33">
        <v>-0.43713390000000002</v>
      </c>
      <c r="DH84" s="33">
        <v>0.25654510000000003</v>
      </c>
      <c r="DI84" s="33">
        <v>-4.5614500000000002E-2</v>
      </c>
      <c r="DJ84" s="33">
        <v>0.3682455</v>
      </c>
      <c r="DK84" s="33">
        <v>0.7843485</v>
      </c>
      <c r="DL84" s="33">
        <v>0.80637259999999999</v>
      </c>
      <c r="DM84" s="33">
        <v>0.62794939999999999</v>
      </c>
      <c r="DN84" s="33">
        <v>0.64159339999999998</v>
      </c>
      <c r="DO84" s="33">
        <v>0.2181189</v>
      </c>
      <c r="DP84" s="33">
        <v>0.1017608</v>
      </c>
      <c r="DQ84" s="33">
        <v>0.14411170000000001</v>
      </c>
      <c r="DR84" s="33">
        <v>1.9379500000000001E-2</v>
      </c>
      <c r="DS84" s="33">
        <v>0.26923269999999999</v>
      </c>
      <c r="DT84" s="33">
        <v>0.18999930000000001</v>
      </c>
      <c r="DU84" s="33">
        <v>0.22376080000000001</v>
      </c>
      <c r="DV84" s="33">
        <v>0.31854670000000002</v>
      </c>
      <c r="DW84" s="33">
        <v>0.49076779999999998</v>
      </c>
      <c r="DX84" s="33">
        <v>0.49175380000000002</v>
      </c>
      <c r="DY84" s="33">
        <v>0.29671150000000002</v>
      </c>
      <c r="DZ84" s="33">
        <v>0.2369182</v>
      </c>
      <c r="EA84" s="33">
        <v>0.14223959999999999</v>
      </c>
      <c r="EB84" s="33">
        <v>0.1327653</v>
      </c>
      <c r="EC84" s="33">
        <v>-0.1714521</v>
      </c>
      <c r="ED84" s="33">
        <v>-0.27443149999999999</v>
      </c>
      <c r="EE84" s="33">
        <v>-0.1201431</v>
      </c>
      <c r="EF84" s="33">
        <v>0.65246009999999999</v>
      </c>
      <c r="EG84" s="33">
        <v>0.3454024</v>
      </c>
      <c r="EH84" s="33">
        <v>0.75803229999999999</v>
      </c>
      <c r="EI84" s="33">
        <v>1.1752860000000001</v>
      </c>
      <c r="EJ84" s="33">
        <v>1.191263</v>
      </c>
      <c r="EK84" s="33">
        <v>1.007239</v>
      </c>
      <c r="EL84" s="33">
        <v>1.0315160000000001</v>
      </c>
      <c r="EM84" s="33">
        <v>0.54177189999999997</v>
      </c>
      <c r="EN84" s="33">
        <v>0.42920530000000001</v>
      </c>
      <c r="EO84" s="33">
        <v>0.4757226</v>
      </c>
      <c r="EP84" s="33">
        <v>0.34311429999999998</v>
      </c>
      <c r="EQ84" s="33">
        <v>0.60172530000000002</v>
      </c>
      <c r="ER84" s="33">
        <v>0.52497740000000004</v>
      </c>
      <c r="ES84" s="33">
        <v>77.555329999999998</v>
      </c>
      <c r="ET84" s="33">
        <v>76.420230000000004</v>
      </c>
      <c r="EU84" s="33">
        <v>75.331680000000006</v>
      </c>
      <c r="EV84" s="33">
        <v>75.227860000000007</v>
      </c>
      <c r="EW84" s="33">
        <v>74.605149999999995</v>
      </c>
      <c r="EX84" s="33">
        <v>73.64143</v>
      </c>
      <c r="EY84" s="33">
        <v>73.61591</v>
      </c>
      <c r="EZ84" s="33">
        <v>73.714060000000003</v>
      </c>
      <c r="FA84" s="33">
        <v>76.245670000000004</v>
      </c>
      <c r="FB84" s="33">
        <v>80.976560000000006</v>
      </c>
      <c r="FC84" s="33">
        <v>86.706029999999998</v>
      </c>
      <c r="FD84" s="33">
        <v>90.632710000000003</v>
      </c>
      <c r="FE84" s="33">
        <v>94.512900000000002</v>
      </c>
      <c r="FF84" s="33">
        <v>96.861850000000004</v>
      </c>
      <c r="FG84" s="33">
        <v>95.251689999999996</v>
      </c>
      <c r="FH84" s="33">
        <v>93.705020000000005</v>
      </c>
      <c r="FI84" s="33">
        <v>93.526409999999998</v>
      </c>
      <c r="FJ84" s="33">
        <v>93.629540000000006</v>
      </c>
      <c r="FK84" s="33">
        <v>91.950609999999998</v>
      </c>
      <c r="FL84" s="33">
        <v>89.334500000000006</v>
      </c>
      <c r="FM84" s="33">
        <v>86.276859999999999</v>
      </c>
      <c r="FN84" s="33">
        <v>86.377859999999998</v>
      </c>
      <c r="FO84" s="33">
        <v>87.740589999999997</v>
      </c>
      <c r="FP84" s="33">
        <v>87.196489999999997</v>
      </c>
      <c r="FQ84" s="33">
        <v>8.1627720000000004</v>
      </c>
      <c r="FR84" s="33">
        <v>0.4943302</v>
      </c>
      <c r="FS84">
        <v>0</v>
      </c>
    </row>
    <row r="85" spans="1:175" x14ac:dyDescent="0.2">
      <c r="A85" t="s">
        <v>181</v>
      </c>
      <c r="B85" t="s">
        <v>215</v>
      </c>
      <c r="C85" t="s">
        <v>235</v>
      </c>
      <c r="D85">
        <v>13078</v>
      </c>
      <c r="E85" s="33">
        <v>37.614550000000001</v>
      </c>
      <c r="F85" s="33">
        <v>36.311100000000003</v>
      </c>
      <c r="G85" s="33">
        <v>35.653170000000003</v>
      </c>
      <c r="H85" s="33">
        <v>35.489719999999998</v>
      </c>
      <c r="I85" s="33">
        <v>36.938209999999998</v>
      </c>
      <c r="J85" s="33">
        <v>40.526339999999998</v>
      </c>
      <c r="K85" s="33">
        <v>45.852960000000003</v>
      </c>
      <c r="L85" s="33">
        <v>51.765659999999997</v>
      </c>
      <c r="M85" s="33">
        <v>58.001719999999999</v>
      </c>
      <c r="N85" s="33">
        <v>62.959099999999999</v>
      </c>
      <c r="O85" s="33">
        <v>66.483180000000004</v>
      </c>
      <c r="P85" s="33">
        <v>68.609740000000002</v>
      </c>
      <c r="Q85" s="33">
        <v>69.366240000000005</v>
      </c>
      <c r="R85" s="33">
        <v>69.464500000000001</v>
      </c>
      <c r="S85" s="33">
        <v>68.59384</v>
      </c>
      <c r="T85" s="33">
        <v>66.470179999999999</v>
      </c>
      <c r="U85" s="33">
        <v>63.704599999999999</v>
      </c>
      <c r="V85" s="33">
        <v>60.6158</v>
      </c>
      <c r="W85" s="33">
        <v>55.635710000000003</v>
      </c>
      <c r="X85" s="33">
        <v>53.264679999999998</v>
      </c>
      <c r="Y85" s="33">
        <v>50.78519</v>
      </c>
      <c r="Z85" s="33">
        <v>47.696080000000002</v>
      </c>
      <c r="AA85" s="33">
        <v>43.814720000000001</v>
      </c>
      <c r="AB85" s="33">
        <v>40.602640000000001</v>
      </c>
      <c r="AC85" s="33">
        <v>-0.2040923</v>
      </c>
      <c r="AD85" s="33">
        <v>-0.1517481</v>
      </c>
      <c r="AE85" s="33">
        <v>0.1057588</v>
      </c>
      <c r="AF85" s="33">
        <v>8.2584299999999999E-2</v>
      </c>
      <c r="AG85" s="33">
        <v>0.2317931</v>
      </c>
      <c r="AH85" s="33">
        <v>-0.1554942</v>
      </c>
      <c r="AI85" s="33">
        <v>-0.38776310000000003</v>
      </c>
      <c r="AJ85" s="33">
        <v>3.4120999999999999E-3</v>
      </c>
      <c r="AK85" s="33">
        <v>-0.22664329999999999</v>
      </c>
      <c r="AL85" s="33">
        <v>-0.48092580000000001</v>
      </c>
      <c r="AM85" s="33">
        <v>-0.18975600000000001</v>
      </c>
      <c r="AN85" s="33">
        <v>0.77481009999999995</v>
      </c>
      <c r="AO85" s="33">
        <v>0.69685379999999997</v>
      </c>
      <c r="AP85" s="33">
        <v>0.51912449999999999</v>
      </c>
      <c r="AQ85" s="33">
        <v>0.55881060000000005</v>
      </c>
      <c r="AR85" s="33">
        <v>0.90308889999999997</v>
      </c>
      <c r="AS85" s="33">
        <v>1.194204</v>
      </c>
      <c r="AT85" s="33">
        <v>1.092074</v>
      </c>
      <c r="AU85" s="33">
        <v>0.45673720000000001</v>
      </c>
      <c r="AV85" s="33">
        <v>1.97618E-2</v>
      </c>
      <c r="AW85" s="33">
        <v>-7.5297000000000003E-2</v>
      </c>
      <c r="AX85" s="33">
        <v>-0.1087111</v>
      </c>
      <c r="AY85" s="33">
        <v>-0.1208547</v>
      </c>
      <c r="AZ85" s="33">
        <v>-0.2355246</v>
      </c>
      <c r="BA85" s="33">
        <v>3.3261499999999999E-2</v>
      </c>
      <c r="BB85" s="33">
        <v>7.7922400000000003E-2</v>
      </c>
      <c r="BC85" s="33">
        <v>0.33582020000000001</v>
      </c>
      <c r="BD85" s="33">
        <v>0.30697340000000001</v>
      </c>
      <c r="BE85" s="33">
        <v>0.45350230000000002</v>
      </c>
      <c r="BF85" s="33">
        <v>7.1596099999999996E-2</v>
      </c>
      <c r="BG85" s="33">
        <v>-0.14476810000000001</v>
      </c>
      <c r="BH85" s="33">
        <v>0.26734029999999998</v>
      </c>
      <c r="BI85" s="33">
        <v>5.5063000000000001E-2</v>
      </c>
      <c r="BJ85" s="33">
        <v>-0.18483740000000001</v>
      </c>
      <c r="BK85" s="33">
        <v>0.1072268</v>
      </c>
      <c r="BL85" s="33">
        <v>1.1763189999999999</v>
      </c>
      <c r="BM85" s="33">
        <v>1.109944</v>
      </c>
      <c r="BN85" s="33">
        <v>0.92124410000000001</v>
      </c>
      <c r="BO85" s="33">
        <v>0.95422629999999997</v>
      </c>
      <c r="BP85" s="33">
        <v>1.2790999999999999</v>
      </c>
      <c r="BQ85" s="33">
        <v>1.547474</v>
      </c>
      <c r="BR85" s="33">
        <v>1.423367</v>
      </c>
      <c r="BS85" s="33">
        <v>0.69494129999999998</v>
      </c>
      <c r="BT85" s="33">
        <v>0.25704169999999998</v>
      </c>
      <c r="BU85" s="33">
        <v>0.15903110000000001</v>
      </c>
      <c r="BV85" s="33">
        <v>0.12537239999999999</v>
      </c>
      <c r="BW85" s="33">
        <v>0.11347409999999999</v>
      </c>
      <c r="BX85" s="33">
        <v>-8.5273999999999992E-3</v>
      </c>
      <c r="BY85" s="33">
        <v>0.19765199999999999</v>
      </c>
      <c r="BZ85" s="33">
        <v>0.2369916</v>
      </c>
      <c r="CA85" s="33">
        <v>0.49515999999999999</v>
      </c>
      <c r="CB85" s="33">
        <v>0.46238459999999998</v>
      </c>
      <c r="CC85" s="33">
        <v>0.60705730000000002</v>
      </c>
      <c r="CD85" s="33">
        <v>0.2288782</v>
      </c>
      <c r="CE85" s="33">
        <v>2.3529600000000001E-2</v>
      </c>
      <c r="CF85" s="33">
        <v>0.45013619999999999</v>
      </c>
      <c r="CG85" s="33">
        <v>0.25017200000000001</v>
      </c>
      <c r="CH85" s="33">
        <v>2.02326E-2</v>
      </c>
      <c r="CI85" s="33">
        <v>0.31291619999999998</v>
      </c>
      <c r="CJ85" s="33">
        <v>1.4544029999999999</v>
      </c>
      <c r="CK85" s="33">
        <v>1.3960490000000001</v>
      </c>
      <c r="CL85" s="33">
        <v>1.199751</v>
      </c>
      <c r="CM85" s="33">
        <v>1.2280899999999999</v>
      </c>
      <c r="CN85" s="33">
        <v>1.539523</v>
      </c>
      <c r="CO85" s="33">
        <v>1.7921469999999999</v>
      </c>
      <c r="CP85" s="33">
        <v>1.652819</v>
      </c>
      <c r="CQ85" s="33">
        <v>0.85992089999999999</v>
      </c>
      <c r="CR85" s="33">
        <v>0.42138100000000001</v>
      </c>
      <c r="CS85" s="33">
        <v>0.321326</v>
      </c>
      <c r="CT85" s="33">
        <v>0.28749780000000003</v>
      </c>
      <c r="CU85" s="33">
        <v>0.2757695</v>
      </c>
      <c r="CV85" s="33">
        <v>0.1486903</v>
      </c>
      <c r="CW85" s="33">
        <v>0.36204259999999999</v>
      </c>
      <c r="CX85" s="33">
        <v>0.39606069999999999</v>
      </c>
      <c r="CY85" s="33">
        <v>0.65449979999999996</v>
      </c>
      <c r="CZ85" s="33">
        <v>0.61779580000000001</v>
      </c>
      <c r="DA85" s="33">
        <v>0.76061239999999997</v>
      </c>
      <c r="DB85" s="33">
        <v>0.38616030000000001</v>
      </c>
      <c r="DC85" s="33">
        <v>0.19182730000000001</v>
      </c>
      <c r="DD85" s="33">
        <v>0.6329321</v>
      </c>
      <c r="DE85" s="33">
        <v>0.44528089999999998</v>
      </c>
      <c r="DF85" s="33">
        <v>0.22530259999999999</v>
      </c>
      <c r="DG85" s="33">
        <v>0.5186056</v>
      </c>
      <c r="DH85" s="33">
        <v>1.7324870000000001</v>
      </c>
      <c r="DI85" s="33">
        <v>1.682153</v>
      </c>
      <c r="DJ85" s="33">
        <v>1.4782580000000001</v>
      </c>
      <c r="DK85" s="33">
        <v>1.501954</v>
      </c>
      <c r="DL85" s="33">
        <v>1.799947</v>
      </c>
      <c r="DM85" s="33">
        <v>2.0368200000000001</v>
      </c>
      <c r="DN85" s="33">
        <v>1.882271</v>
      </c>
      <c r="DO85" s="33">
        <v>1.0248999999999999</v>
      </c>
      <c r="DP85" s="33">
        <v>0.58572029999999997</v>
      </c>
      <c r="DQ85" s="33">
        <v>0.48362090000000002</v>
      </c>
      <c r="DR85" s="33">
        <v>0.4496233</v>
      </c>
      <c r="DS85" s="33">
        <v>0.43806489999999998</v>
      </c>
      <c r="DT85" s="33">
        <v>0.30590780000000001</v>
      </c>
      <c r="DU85" s="33">
        <v>0.59939640000000005</v>
      </c>
      <c r="DV85" s="33">
        <v>0.62573129999999999</v>
      </c>
      <c r="DW85" s="33">
        <v>0.88456109999999999</v>
      </c>
      <c r="DX85" s="33">
        <v>0.84218479999999996</v>
      </c>
      <c r="DY85" s="33">
        <v>0.98232160000000002</v>
      </c>
      <c r="DZ85" s="33">
        <v>0.61325059999999998</v>
      </c>
      <c r="EA85" s="33">
        <v>0.4348224</v>
      </c>
      <c r="EB85" s="33">
        <v>0.89686030000000005</v>
      </c>
      <c r="EC85" s="33">
        <v>0.72698719999999994</v>
      </c>
      <c r="ED85" s="33">
        <v>0.52139100000000005</v>
      </c>
      <c r="EE85" s="33">
        <v>0.81558839999999999</v>
      </c>
      <c r="EF85" s="33">
        <v>2.1339969999999999</v>
      </c>
      <c r="EG85" s="33">
        <v>2.095243</v>
      </c>
      <c r="EH85" s="33">
        <v>1.8803780000000001</v>
      </c>
      <c r="EI85" s="33">
        <v>1.89737</v>
      </c>
      <c r="EJ85" s="33">
        <v>2.1759580000000001</v>
      </c>
      <c r="EK85" s="33">
        <v>2.3900899999999998</v>
      </c>
      <c r="EL85" s="33">
        <v>2.2135639999999999</v>
      </c>
      <c r="EM85" s="33">
        <v>1.2631049999999999</v>
      </c>
      <c r="EN85" s="33">
        <v>0.82300019999999996</v>
      </c>
      <c r="EO85" s="33">
        <v>0.7179489</v>
      </c>
      <c r="EP85" s="33">
        <v>0.68370679999999995</v>
      </c>
      <c r="EQ85" s="33">
        <v>0.67239369999999998</v>
      </c>
      <c r="ER85" s="33">
        <v>0.53290510000000002</v>
      </c>
      <c r="ES85" s="33">
        <v>73.628559999999993</v>
      </c>
      <c r="ET85" s="33">
        <v>73.792209999999997</v>
      </c>
      <c r="EU85" s="33">
        <v>72.843509999999995</v>
      </c>
      <c r="EV85" s="33">
        <v>72.650689999999997</v>
      </c>
      <c r="EW85" s="33">
        <v>72.392520000000005</v>
      </c>
      <c r="EX85" s="33">
        <v>72.165570000000002</v>
      </c>
      <c r="EY85" s="33">
        <v>72.029949999999999</v>
      </c>
      <c r="EZ85" s="33">
        <v>71.971149999999994</v>
      </c>
      <c r="FA85" s="33">
        <v>76.904480000000007</v>
      </c>
      <c r="FB85" s="33">
        <v>83.127780000000001</v>
      </c>
      <c r="FC85" s="33">
        <v>88.256519999999995</v>
      </c>
      <c r="FD85" s="33">
        <v>91.894260000000003</v>
      </c>
      <c r="FE85" s="33">
        <v>93.674139999999994</v>
      </c>
      <c r="FF85" s="33">
        <v>93.061670000000007</v>
      </c>
      <c r="FG85" s="33">
        <v>92.569640000000007</v>
      </c>
      <c r="FH85" s="33">
        <v>90.938929999999999</v>
      </c>
      <c r="FI85" s="33">
        <v>90.416290000000004</v>
      </c>
      <c r="FJ85" s="33">
        <v>88.956479999999999</v>
      </c>
      <c r="FK85" s="33">
        <v>87.086979999999997</v>
      </c>
      <c r="FL85" s="33">
        <v>83.195269999999994</v>
      </c>
      <c r="FM85" s="33">
        <v>79.859809999999996</v>
      </c>
      <c r="FN85" s="33">
        <v>78.453829999999996</v>
      </c>
      <c r="FO85" s="33">
        <v>77.110010000000003</v>
      </c>
      <c r="FP85" s="33">
        <v>75.694760000000002</v>
      </c>
      <c r="FQ85" s="33">
        <v>7.3457160000000004</v>
      </c>
      <c r="FR85" s="33">
        <v>0.4892706</v>
      </c>
      <c r="FS85">
        <v>0</v>
      </c>
    </row>
    <row r="86" spans="1:175" x14ac:dyDescent="0.2">
      <c r="A86" t="s">
        <v>181</v>
      </c>
      <c r="B86" t="s">
        <v>216</v>
      </c>
      <c r="C86">
        <v>42978</v>
      </c>
      <c r="D86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3">
        <v>0</v>
      </c>
      <c r="AD86" s="33">
        <v>0</v>
      </c>
      <c r="AE86" s="33">
        <v>0</v>
      </c>
      <c r="AF86" s="33">
        <v>0</v>
      </c>
      <c r="AG86" s="33">
        <v>0</v>
      </c>
      <c r="AH86" s="33">
        <v>0</v>
      </c>
      <c r="AI86" s="33">
        <v>0</v>
      </c>
      <c r="AJ86" s="33">
        <v>0</v>
      </c>
      <c r="AK86" s="33">
        <v>0</v>
      </c>
      <c r="AL86" s="33">
        <v>0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3">
        <v>0</v>
      </c>
      <c r="BA86" s="33">
        <v>0</v>
      </c>
      <c r="BB86" s="33">
        <v>0</v>
      </c>
      <c r="BC86" s="33">
        <v>0</v>
      </c>
      <c r="BD86" s="33">
        <v>0</v>
      </c>
      <c r="BE86" s="33">
        <v>0</v>
      </c>
      <c r="BF86" s="33">
        <v>0</v>
      </c>
      <c r="BG86" s="33"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33">
        <v>0</v>
      </c>
      <c r="BO86" s="33">
        <v>0</v>
      </c>
      <c r="BP86" s="33">
        <v>0</v>
      </c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  <c r="BW86" s="33">
        <v>0</v>
      </c>
      <c r="BX86" s="33">
        <v>0</v>
      </c>
      <c r="BY86" s="33">
        <v>0</v>
      </c>
      <c r="BZ86" s="33">
        <v>0</v>
      </c>
      <c r="CA86" s="33">
        <v>0</v>
      </c>
      <c r="CB86" s="33">
        <v>0</v>
      </c>
      <c r="CC86" s="33">
        <v>0</v>
      </c>
      <c r="CD86" s="33">
        <v>0</v>
      </c>
      <c r="CE86" s="33">
        <v>0</v>
      </c>
      <c r="CF86" s="33">
        <v>0</v>
      </c>
      <c r="CG86" s="33">
        <v>0</v>
      </c>
      <c r="CH86" s="33">
        <v>0</v>
      </c>
      <c r="CI86" s="33">
        <v>0</v>
      </c>
      <c r="CJ86" s="33">
        <v>0</v>
      </c>
      <c r="CK86" s="33">
        <v>0</v>
      </c>
      <c r="CL86" s="33">
        <v>0</v>
      </c>
      <c r="CM86" s="33">
        <v>0</v>
      </c>
      <c r="CN86" s="33">
        <v>0</v>
      </c>
      <c r="CO86" s="33">
        <v>0</v>
      </c>
      <c r="CP86" s="33">
        <v>0</v>
      </c>
      <c r="CQ86" s="33">
        <v>0</v>
      </c>
      <c r="CR86" s="33">
        <v>0</v>
      </c>
      <c r="CS86" s="33">
        <v>0</v>
      </c>
      <c r="CT86" s="33">
        <v>0</v>
      </c>
      <c r="CU86" s="33">
        <v>0</v>
      </c>
      <c r="CV86" s="33">
        <v>0</v>
      </c>
      <c r="CW86" s="33">
        <v>0</v>
      </c>
      <c r="CX86" s="33">
        <v>0</v>
      </c>
      <c r="CY86" s="33">
        <v>0</v>
      </c>
      <c r="CZ86" s="33">
        <v>0</v>
      </c>
      <c r="DA86" s="33">
        <v>0</v>
      </c>
      <c r="DB86" s="33">
        <v>0</v>
      </c>
      <c r="DC86" s="33">
        <v>0</v>
      </c>
      <c r="DD86" s="33">
        <v>0</v>
      </c>
      <c r="DE86" s="33">
        <v>0</v>
      </c>
      <c r="DF86" s="33">
        <v>0</v>
      </c>
      <c r="DG86" s="33">
        <v>0</v>
      </c>
      <c r="DH86" s="33">
        <v>0</v>
      </c>
      <c r="DI86" s="33">
        <v>0</v>
      </c>
      <c r="DJ86" s="33">
        <v>0</v>
      </c>
      <c r="DK86" s="33">
        <v>0</v>
      </c>
      <c r="DL86" s="33">
        <v>0</v>
      </c>
      <c r="DM86" s="33">
        <v>0</v>
      </c>
      <c r="DN86" s="33">
        <v>0</v>
      </c>
      <c r="DO86" s="33">
        <v>0</v>
      </c>
      <c r="DP86" s="33">
        <v>0</v>
      </c>
      <c r="DQ86" s="33">
        <v>0</v>
      </c>
      <c r="DR86" s="33">
        <v>0</v>
      </c>
      <c r="DS86" s="33">
        <v>0</v>
      </c>
      <c r="DT86" s="33">
        <v>0</v>
      </c>
      <c r="DU86" s="33">
        <v>0</v>
      </c>
      <c r="DV86" s="33">
        <v>0</v>
      </c>
      <c r="DW86" s="33">
        <v>0</v>
      </c>
      <c r="DX86" s="33">
        <v>0</v>
      </c>
      <c r="DY86" s="33">
        <v>0</v>
      </c>
      <c r="DZ86" s="33">
        <v>0</v>
      </c>
      <c r="EA86" s="33">
        <v>0</v>
      </c>
      <c r="EB86" s="33">
        <v>0</v>
      </c>
      <c r="EC86" s="33">
        <v>0</v>
      </c>
      <c r="ED86" s="33">
        <v>0</v>
      </c>
      <c r="EE86" s="33">
        <v>0</v>
      </c>
      <c r="EF86" s="33">
        <v>0</v>
      </c>
      <c r="EG86" s="33">
        <v>0</v>
      </c>
      <c r="EH86" s="33">
        <v>0</v>
      </c>
      <c r="EI86" s="33">
        <v>0</v>
      </c>
      <c r="EJ86" s="33">
        <v>0</v>
      </c>
      <c r="EK86" s="33">
        <v>0</v>
      </c>
      <c r="EL86" s="33">
        <v>0</v>
      </c>
      <c r="EM86" s="33">
        <v>0</v>
      </c>
      <c r="EN86" s="33">
        <v>0</v>
      </c>
      <c r="EO86" s="33">
        <v>0</v>
      </c>
      <c r="EP86" s="33">
        <v>0</v>
      </c>
      <c r="EQ86" s="33">
        <v>0</v>
      </c>
      <c r="ER86" s="33">
        <v>0</v>
      </c>
      <c r="ES86" s="33">
        <v>0</v>
      </c>
      <c r="ET86" s="33">
        <v>0</v>
      </c>
      <c r="EU86" s="33">
        <v>0</v>
      </c>
      <c r="EV86" s="33">
        <v>0</v>
      </c>
      <c r="EW86" s="33">
        <v>0</v>
      </c>
      <c r="EX86" s="33">
        <v>0</v>
      </c>
      <c r="EY86" s="33">
        <v>0</v>
      </c>
      <c r="EZ86" s="33">
        <v>0</v>
      </c>
      <c r="FA86" s="33">
        <v>0</v>
      </c>
      <c r="FB86" s="33">
        <v>0</v>
      </c>
      <c r="FC86" s="33">
        <v>0</v>
      </c>
      <c r="FD86" s="33">
        <v>0</v>
      </c>
      <c r="FE86" s="33">
        <v>0</v>
      </c>
      <c r="FF86" s="33">
        <v>0</v>
      </c>
      <c r="FG86" s="33">
        <v>0</v>
      </c>
      <c r="FH86" s="33">
        <v>0</v>
      </c>
      <c r="FI86" s="33">
        <v>0</v>
      </c>
      <c r="FJ86" s="33">
        <v>0</v>
      </c>
      <c r="FK86" s="33">
        <v>0</v>
      </c>
      <c r="FL86" s="33">
        <v>0</v>
      </c>
      <c r="FM86" s="33">
        <v>0</v>
      </c>
      <c r="FN86" s="33">
        <v>0</v>
      </c>
      <c r="FO86" s="33">
        <v>0</v>
      </c>
      <c r="FP86" s="33">
        <v>0</v>
      </c>
      <c r="FQ86" s="33">
        <v>0</v>
      </c>
      <c r="FR86" s="33">
        <v>0</v>
      </c>
      <c r="FS86">
        <v>1</v>
      </c>
    </row>
    <row r="87" spans="1:175" x14ac:dyDescent="0.2">
      <c r="A87" t="s">
        <v>181</v>
      </c>
      <c r="B87" t="s">
        <v>216</v>
      </c>
      <c r="C87">
        <v>42979</v>
      </c>
      <c r="D87">
        <v>0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0</v>
      </c>
      <c r="AD87" s="33">
        <v>0</v>
      </c>
      <c r="AE87" s="33">
        <v>0</v>
      </c>
      <c r="AF87" s="33">
        <v>0</v>
      </c>
      <c r="AG87" s="33">
        <v>0</v>
      </c>
      <c r="AH87" s="33">
        <v>0</v>
      </c>
      <c r="AI87" s="33">
        <v>0</v>
      </c>
      <c r="AJ87" s="33">
        <v>0</v>
      </c>
      <c r="AK87" s="33">
        <v>0</v>
      </c>
      <c r="AL87" s="33">
        <v>0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33">
        <v>0</v>
      </c>
      <c r="AS87" s="33">
        <v>0</v>
      </c>
      <c r="AT87" s="33">
        <v>0</v>
      </c>
      <c r="AU87" s="33">
        <v>0</v>
      </c>
      <c r="AV87" s="33">
        <v>0</v>
      </c>
      <c r="AW87" s="33">
        <v>0</v>
      </c>
      <c r="AX87" s="33">
        <v>0</v>
      </c>
      <c r="AY87" s="33">
        <v>0</v>
      </c>
      <c r="AZ87" s="33">
        <v>0</v>
      </c>
      <c r="BA87" s="33">
        <v>0</v>
      </c>
      <c r="BB87" s="33">
        <v>0</v>
      </c>
      <c r="BC87" s="33">
        <v>0</v>
      </c>
      <c r="BD87" s="33">
        <v>0</v>
      </c>
      <c r="BE87" s="33">
        <v>0</v>
      </c>
      <c r="BF87" s="33">
        <v>0</v>
      </c>
      <c r="BG87" s="33"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  <c r="BW87" s="33">
        <v>0</v>
      </c>
      <c r="BX87" s="33">
        <v>0</v>
      </c>
      <c r="BY87" s="33">
        <v>0</v>
      </c>
      <c r="BZ87" s="33">
        <v>0</v>
      </c>
      <c r="CA87" s="33">
        <v>0</v>
      </c>
      <c r="CB87" s="33">
        <v>0</v>
      </c>
      <c r="CC87" s="33">
        <v>0</v>
      </c>
      <c r="CD87" s="33">
        <v>0</v>
      </c>
      <c r="CE87" s="33">
        <v>0</v>
      </c>
      <c r="CF87" s="33">
        <v>0</v>
      </c>
      <c r="CG87" s="33">
        <v>0</v>
      </c>
      <c r="CH87" s="33">
        <v>0</v>
      </c>
      <c r="CI87" s="33">
        <v>0</v>
      </c>
      <c r="CJ87" s="33">
        <v>0</v>
      </c>
      <c r="CK87" s="33">
        <v>0</v>
      </c>
      <c r="CL87" s="33">
        <v>0</v>
      </c>
      <c r="CM87" s="33">
        <v>0</v>
      </c>
      <c r="CN87" s="33">
        <v>0</v>
      </c>
      <c r="CO87" s="33">
        <v>0</v>
      </c>
      <c r="CP87" s="33">
        <v>0</v>
      </c>
      <c r="CQ87" s="33">
        <v>0</v>
      </c>
      <c r="CR87" s="33">
        <v>0</v>
      </c>
      <c r="CS87" s="33">
        <v>0</v>
      </c>
      <c r="CT87" s="33">
        <v>0</v>
      </c>
      <c r="CU87" s="33">
        <v>0</v>
      </c>
      <c r="CV87" s="33">
        <v>0</v>
      </c>
      <c r="CW87" s="33">
        <v>0</v>
      </c>
      <c r="CX87" s="33">
        <v>0</v>
      </c>
      <c r="CY87" s="33">
        <v>0</v>
      </c>
      <c r="CZ87" s="33">
        <v>0</v>
      </c>
      <c r="DA87" s="33">
        <v>0</v>
      </c>
      <c r="DB87" s="33">
        <v>0</v>
      </c>
      <c r="DC87" s="33">
        <v>0</v>
      </c>
      <c r="DD87" s="33">
        <v>0</v>
      </c>
      <c r="DE87" s="33">
        <v>0</v>
      </c>
      <c r="DF87" s="33">
        <v>0</v>
      </c>
      <c r="DG87" s="33">
        <v>0</v>
      </c>
      <c r="DH87" s="33">
        <v>0</v>
      </c>
      <c r="DI87" s="33">
        <v>0</v>
      </c>
      <c r="DJ87" s="33">
        <v>0</v>
      </c>
      <c r="DK87" s="33">
        <v>0</v>
      </c>
      <c r="DL87" s="33">
        <v>0</v>
      </c>
      <c r="DM87" s="33">
        <v>0</v>
      </c>
      <c r="DN87" s="33">
        <v>0</v>
      </c>
      <c r="DO87" s="33">
        <v>0</v>
      </c>
      <c r="DP87" s="33">
        <v>0</v>
      </c>
      <c r="DQ87" s="33">
        <v>0</v>
      </c>
      <c r="DR87" s="33">
        <v>0</v>
      </c>
      <c r="DS87" s="33">
        <v>0</v>
      </c>
      <c r="DT87" s="33">
        <v>0</v>
      </c>
      <c r="DU87" s="33">
        <v>0</v>
      </c>
      <c r="DV87" s="33">
        <v>0</v>
      </c>
      <c r="DW87" s="33">
        <v>0</v>
      </c>
      <c r="DX87" s="33">
        <v>0</v>
      </c>
      <c r="DY87" s="33">
        <v>0</v>
      </c>
      <c r="DZ87" s="33">
        <v>0</v>
      </c>
      <c r="EA87" s="33">
        <v>0</v>
      </c>
      <c r="EB87" s="33">
        <v>0</v>
      </c>
      <c r="EC87" s="33">
        <v>0</v>
      </c>
      <c r="ED87" s="33">
        <v>0</v>
      </c>
      <c r="EE87" s="33">
        <v>0</v>
      </c>
      <c r="EF87" s="33">
        <v>0</v>
      </c>
      <c r="EG87" s="33">
        <v>0</v>
      </c>
      <c r="EH87" s="33">
        <v>0</v>
      </c>
      <c r="EI87" s="33">
        <v>0</v>
      </c>
      <c r="EJ87" s="33">
        <v>0</v>
      </c>
      <c r="EK87" s="33">
        <v>0</v>
      </c>
      <c r="EL87" s="33">
        <v>0</v>
      </c>
      <c r="EM87" s="33">
        <v>0</v>
      </c>
      <c r="EN87" s="33">
        <v>0</v>
      </c>
      <c r="EO87" s="33">
        <v>0</v>
      </c>
      <c r="EP87" s="33">
        <v>0</v>
      </c>
      <c r="EQ87" s="33">
        <v>0</v>
      </c>
      <c r="ER87" s="33">
        <v>0</v>
      </c>
      <c r="ES87" s="33">
        <v>0</v>
      </c>
      <c r="ET87" s="33">
        <v>0</v>
      </c>
      <c r="EU87" s="33">
        <v>0</v>
      </c>
      <c r="EV87" s="33">
        <v>0</v>
      </c>
      <c r="EW87" s="33">
        <v>0</v>
      </c>
      <c r="EX87" s="33">
        <v>0</v>
      </c>
      <c r="EY87" s="33">
        <v>0</v>
      </c>
      <c r="EZ87" s="33">
        <v>0</v>
      </c>
      <c r="FA87" s="33">
        <v>0</v>
      </c>
      <c r="FB87" s="33">
        <v>0</v>
      </c>
      <c r="FC87" s="33">
        <v>0</v>
      </c>
      <c r="FD87" s="33">
        <v>0</v>
      </c>
      <c r="FE87" s="33">
        <v>0</v>
      </c>
      <c r="FF87" s="33">
        <v>0</v>
      </c>
      <c r="FG87" s="33">
        <v>0</v>
      </c>
      <c r="FH87" s="33">
        <v>0</v>
      </c>
      <c r="FI87" s="33">
        <v>0</v>
      </c>
      <c r="FJ87" s="33">
        <v>0</v>
      </c>
      <c r="FK87" s="33">
        <v>0</v>
      </c>
      <c r="FL87" s="33">
        <v>0</v>
      </c>
      <c r="FM87" s="33">
        <v>0</v>
      </c>
      <c r="FN87" s="33">
        <v>0</v>
      </c>
      <c r="FO87" s="33">
        <v>0</v>
      </c>
      <c r="FP87" s="33">
        <v>0</v>
      </c>
      <c r="FQ87" s="33">
        <v>0</v>
      </c>
      <c r="FR87" s="33">
        <v>0</v>
      </c>
      <c r="FS87">
        <v>1</v>
      </c>
    </row>
    <row r="88" spans="1:175" x14ac:dyDescent="0.2">
      <c r="A88" t="s">
        <v>181</v>
      </c>
      <c r="B88" t="s">
        <v>216</v>
      </c>
      <c r="C88">
        <v>42980</v>
      </c>
      <c r="D88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3">
        <v>0</v>
      </c>
      <c r="N88" s="33">
        <v>0</v>
      </c>
      <c r="O88" s="33">
        <v>0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3">
        <v>0</v>
      </c>
      <c r="V88" s="33">
        <v>0</v>
      </c>
      <c r="W88" s="33">
        <v>0</v>
      </c>
      <c r="X88" s="33">
        <v>0</v>
      </c>
      <c r="Y88" s="33">
        <v>0</v>
      </c>
      <c r="Z88" s="33">
        <v>0</v>
      </c>
      <c r="AA88" s="33">
        <v>0</v>
      </c>
      <c r="AB88" s="33">
        <v>0</v>
      </c>
      <c r="AC88" s="33">
        <v>0</v>
      </c>
      <c r="AD88" s="33">
        <v>0</v>
      </c>
      <c r="AE88" s="33">
        <v>0</v>
      </c>
      <c r="AF88" s="33">
        <v>0</v>
      </c>
      <c r="AG88" s="33">
        <v>0</v>
      </c>
      <c r="AH88" s="33">
        <v>0</v>
      </c>
      <c r="AI88" s="33">
        <v>0</v>
      </c>
      <c r="AJ88" s="33">
        <v>0</v>
      </c>
      <c r="AK88" s="33">
        <v>0</v>
      </c>
      <c r="AL88" s="33">
        <v>0</v>
      </c>
      <c r="AM88" s="33">
        <v>0</v>
      </c>
      <c r="AN88" s="33">
        <v>0</v>
      </c>
      <c r="AO88" s="33">
        <v>0</v>
      </c>
      <c r="AP88" s="33">
        <v>0</v>
      </c>
      <c r="AQ88" s="33">
        <v>0</v>
      </c>
      <c r="AR88" s="33">
        <v>0</v>
      </c>
      <c r="AS88" s="33">
        <v>0</v>
      </c>
      <c r="AT88" s="33">
        <v>0</v>
      </c>
      <c r="AU88" s="33">
        <v>0</v>
      </c>
      <c r="AV88" s="33">
        <v>0</v>
      </c>
      <c r="AW88" s="33">
        <v>0</v>
      </c>
      <c r="AX88" s="33">
        <v>0</v>
      </c>
      <c r="AY88" s="33">
        <v>0</v>
      </c>
      <c r="AZ88" s="33">
        <v>0</v>
      </c>
      <c r="BA88" s="33">
        <v>0</v>
      </c>
      <c r="BB88" s="33">
        <v>0</v>
      </c>
      <c r="BC88" s="33">
        <v>0</v>
      </c>
      <c r="BD88" s="33">
        <v>0</v>
      </c>
      <c r="BE88" s="33">
        <v>0</v>
      </c>
      <c r="BF88" s="33">
        <v>0</v>
      </c>
      <c r="BG88" s="33">
        <v>0</v>
      </c>
      <c r="BH88" s="33">
        <v>0</v>
      </c>
      <c r="BI88" s="33">
        <v>0</v>
      </c>
      <c r="BJ88" s="33">
        <v>0</v>
      </c>
      <c r="BK88" s="33">
        <v>0</v>
      </c>
      <c r="BL88" s="33">
        <v>0</v>
      </c>
      <c r="BM88" s="33">
        <v>0</v>
      </c>
      <c r="BN88" s="33">
        <v>0</v>
      </c>
      <c r="BO88" s="33">
        <v>0</v>
      </c>
      <c r="BP88" s="33">
        <v>0</v>
      </c>
      <c r="BQ88" s="33">
        <v>0</v>
      </c>
      <c r="BR88" s="33">
        <v>0</v>
      </c>
      <c r="BS88" s="33">
        <v>0</v>
      </c>
      <c r="BT88" s="33">
        <v>0</v>
      </c>
      <c r="BU88" s="33">
        <v>0</v>
      </c>
      <c r="BV88" s="33">
        <v>0</v>
      </c>
      <c r="BW88" s="33">
        <v>0</v>
      </c>
      <c r="BX88" s="33">
        <v>0</v>
      </c>
      <c r="BY88" s="33">
        <v>0</v>
      </c>
      <c r="BZ88" s="33">
        <v>0</v>
      </c>
      <c r="CA88" s="33">
        <v>0</v>
      </c>
      <c r="CB88" s="33">
        <v>0</v>
      </c>
      <c r="CC88" s="33">
        <v>0</v>
      </c>
      <c r="CD88" s="33">
        <v>0</v>
      </c>
      <c r="CE88" s="33">
        <v>0</v>
      </c>
      <c r="CF88" s="33">
        <v>0</v>
      </c>
      <c r="CG88" s="33">
        <v>0</v>
      </c>
      <c r="CH88" s="33">
        <v>0</v>
      </c>
      <c r="CI88" s="33">
        <v>0</v>
      </c>
      <c r="CJ88" s="33">
        <v>0</v>
      </c>
      <c r="CK88" s="33">
        <v>0</v>
      </c>
      <c r="CL88" s="33">
        <v>0</v>
      </c>
      <c r="CM88" s="33">
        <v>0</v>
      </c>
      <c r="CN88" s="33">
        <v>0</v>
      </c>
      <c r="CO88" s="33">
        <v>0</v>
      </c>
      <c r="CP88" s="33">
        <v>0</v>
      </c>
      <c r="CQ88" s="33">
        <v>0</v>
      </c>
      <c r="CR88" s="33">
        <v>0</v>
      </c>
      <c r="CS88" s="33">
        <v>0</v>
      </c>
      <c r="CT88" s="33">
        <v>0</v>
      </c>
      <c r="CU88" s="33">
        <v>0</v>
      </c>
      <c r="CV88" s="33">
        <v>0</v>
      </c>
      <c r="CW88" s="33">
        <v>0</v>
      </c>
      <c r="CX88" s="33">
        <v>0</v>
      </c>
      <c r="CY88" s="33">
        <v>0</v>
      </c>
      <c r="CZ88" s="33">
        <v>0</v>
      </c>
      <c r="DA88" s="33">
        <v>0</v>
      </c>
      <c r="DB88" s="33">
        <v>0</v>
      </c>
      <c r="DC88" s="33">
        <v>0</v>
      </c>
      <c r="DD88" s="33">
        <v>0</v>
      </c>
      <c r="DE88" s="33">
        <v>0</v>
      </c>
      <c r="DF88" s="33">
        <v>0</v>
      </c>
      <c r="DG88" s="33">
        <v>0</v>
      </c>
      <c r="DH88" s="33">
        <v>0</v>
      </c>
      <c r="DI88" s="33">
        <v>0</v>
      </c>
      <c r="DJ88" s="33">
        <v>0</v>
      </c>
      <c r="DK88" s="33">
        <v>0</v>
      </c>
      <c r="DL88" s="33">
        <v>0</v>
      </c>
      <c r="DM88" s="33">
        <v>0</v>
      </c>
      <c r="DN88" s="33">
        <v>0</v>
      </c>
      <c r="DO88" s="33">
        <v>0</v>
      </c>
      <c r="DP88" s="33">
        <v>0</v>
      </c>
      <c r="DQ88" s="33">
        <v>0</v>
      </c>
      <c r="DR88" s="33">
        <v>0</v>
      </c>
      <c r="DS88" s="33">
        <v>0</v>
      </c>
      <c r="DT88" s="33">
        <v>0</v>
      </c>
      <c r="DU88" s="33">
        <v>0</v>
      </c>
      <c r="DV88" s="33">
        <v>0</v>
      </c>
      <c r="DW88" s="33">
        <v>0</v>
      </c>
      <c r="DX88" s="33">
        <v>0</v>
      </c>
      <c r="DY88" s="33">
        <v>0</v>
      </c>
      <c r="DZ88" s="33">
        <v>0</v>
      </c>
      <c r="EA88" s="33">
        <v>0</v>
      </c>
      <c r="EB88" s="33">
        <v>0</v>
      </c>
      <c r="EC88" s="33">
        <v>0</v>
      </c>
      <c r="ED88" s="33">
        <v>0</v>
      </c>
      <c r="EE88" s="33">
        <v>0</v>
      </c>
      <c r="EF88" s="33">
        <v>0</v>
      </c>
      <c r="EG88" s="33">
        <v>0</v>
      </c>
      <c r="EH88" s="33">
        <v>0</v>
      </c>
      <c r="EI88" s="33">
        <v>0</v>
      </c>
      <c r="EJ88" s="33">
        <v>0</v>
      </c>
      <c r="EK88" s="33">
        <v>0</v>
      </c>
      <c r="EL88" s="33">
        <v>0</v>
      </c>
      <c r="EM88" s="33">
        <v>0</v>
      </c>
      <c r="EN88" s="33">
        <v>0</v>
      </c>
      <c r="EO88" s="33">
        <v>0</v>
      </c>
      <c r="EP88" s="33">
        <v>0</v>
      </c>
      <c r="EQ88" s="33">
        <v>0</v>
      </c>
      <c r="ER88" s="33">
        <v>0</v>
      </c>
      <c r="ES88" s="33">
        <v>0</v>
      </c>
      <c r="ET88" s="33">
        <v>0</v>
      </c>
      <c r="EU88" s="33">
        <v>0</v>
      </c>
      <c r="EV88" s="33">
        <v>0</v>
      </c>
      <c r="EW88" s="33">
        <v>0</v>
      </c>
      <c r="EX88" s="33">
        <v>0</v>
      </c>
      <c r="EY88" s="33">
        <v>0</v>
      </c>
      <c r="EZ88" s="33">
        <v>0</v>
      </c>
      <c r="FA88" s="33">
        <v>0</v>
      </c>
      <c r="FB88" s="33">
        <v>0</v>
      </c>
      <c r="FC88" s="33">
        <v>0</v>
      </c>
      <c r="FD88" s="33">
        <v>0</v>
      </c>
      <c r="FE88" s="33">
        <v>0</v>
      </c>
      <c r="FF88" s="33">
        <v>0</v>
      </c>
      <c r="FG88" s="33">
        <v>0</v>
      </c>
      <c r="FH88" s="33">
        <v>0</v>
      </c>
      <c r="FI88" s="33">
        <v>0</v>
      </c>
      <c r="FJ88" s="33">
        <v>0</v>
      </c>
      <c r="FK88" s="33">
        <v>0</v>
      </c>
      <c r="FL88" s="33">
        <v>0</v>
      </c>
      <c r="FM88" s="33">
        <v>0</v>
      </c>
      <c r="FN88" s="33">
        <v>0</v>
      </c>
      <c r="FO88" s="33">
        <v>0</v>
      </c>
      <c r="FP88" s="33">
        <v>0</v>
      </c>
      <c r="FQ88" s="33">
        <v>0</v>
      </c>
      <c r="FR88" s="33">
        <v>0</v>
      </c>
      <c r="FS88">
        <v>1</v>
      </c>
    </row>
    <row r="89" spans="1:175" x14ac:dyDescent="0.2">
      <c r="A89" t="s">
        <v>181</v>
      </c>
      <c r="B89" t="s">
        <v>216</v>
      </c>
      <c r="C89" t="s">
        <v>235</v>
      </c>
      <c r="D89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0</v>
      </c>
      <c r="AD89" s="33">
        <v>0</v>
      </c>
      <c r="AE89" s="33">
        <v>0</v>
      </c>
      <c r="AF89" s="33">
        <v>0</v>
      </c>
      <c r="AG89" s="33">
        <v>0</v>
      </c>
      <c r="AH89" s="33"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0</v>
      </c>
      <c r="AN89" s="33">
        <v>0</v>
      </c>
      <c r="AO89" s="33">
        <v>0</v>
      </c>
      <c r="AP89" s="33">
        <v>0</v>
      </c>
      <c r="AQ89" s="33">
        <v>0</v>
      </c>
      <c r="AR89" s="33">
        <v>0</v>
      </c>
      <c r="AS89" s="33">
        <v>0</v>
      </c>
      <c r="AT89" s="33">
        <v>0</v>
      </c>
      <c r="AU89" s="33">
        <v>0</v>
      </c>
      <c r="AV89" s="33">
        <v>0</v>
      </c>
      <c r="AW89" s="33">
        <v>0</v>
      </c>
      <c r="AX89" s="33">
        <v>0</v>
      </c>
      <c r="AY89" s="33">
        <v>0</v>
      </c>
      <c r="AZ89" s="33">
        <v>0</v>
      </c>
      <c r="BA89" s="33">
        <v>0</v>
      </c>
      <c r="BB89" s="33">
        <v>0</v>
      </c>
      <c r="BC89" s="33">
        <v>0</v>
      </c>
      <c r="BD89" s="33">
        <v>0</v>
      </c>
      <c r="BE89" s="33">
        <v>0</v>
      </c>
      <c r="BF89" s="33">
        <v>0</v>
      </c>
      <c r="BG89" s="33">
        <v>0</v>
      </c>
      <c r="BH89" s="33">
        <v>0</v>
      </c>
      <c r="BI89" s="33">
        <v>0</v>
      </c>
      <c r="BJ89" s="33">
        <v>0</v>
      </c>
      <c r="BK89" s="33">
        <v>0</v>
      </c>
      <c r="BL89" s="33">
        <v>0</v>
      </c>
      <c r="BM89" s="33">
        <v>0</v>
      </c>
      <c r="BN89" s="33">
        <v>0</v>
      </c>
      <c r="BO89" s="33"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  <c r="BW89" s="33">
        <v>0</v>
      </c>
      <c r="BX89" s="33">
        <v>0</v>
      </c>
      <c r="BY89" s="33">
        <v>0</v>
      </c>
      <c r="BZ89" s="33">
        <v>0</v>
      </c>
      <c r="CA89" s="33">
        <v>0</v>
      </c>
      <c r="CB89" s="33">
        <v>0</v>
      </c>
      <c r="CC89" s="33">
        <v>0</v>
      </c>
      <c r="CD89" s="33">
        <v>0</v>
      </c>
      <c r="CE89" s="33">
        <v>0</v>
      </c>
      <c r="CF89" s="33">
        <v>0</v>
      </c>
      <c r="CG89" s="33">
        <v>0</v>
      </c>
      <c r="CH89" s="33">
        <v>0</v>
      </c>
      <c r="CI89" s="33">
        <v>0</v>
      </c>
      <c r="CJ89" s="33">
        <v>0</v>
      </c>
      <c r="CK89" s="33">
        <v>0</v>
      </c>
      <c r="CL89" s="33">
        <v>0</v>
      </c>
      <c r="CM89" s="33">
        <v>0</v>
      </c>
      <c r="CN89" s="33">
        <v>0</v>
      </c>
      <c r="CO89" s="33">
        <v>0</v>
      </c>
      <c r="CP89" s="33">
        <v>0</v>
      </c>
      <c r="CQ89" s="33">
        <v>0</v>
      </c>
      <c r="CR89" s="33">
        <v>0</v>
      </c>
      <c r="CS89" s="33">
        <v>0</v>
      </c>
      <c r="CT89" s="33">
        <v>0</v>
      </c>
      <c r="CU89" s="33">
        <v>0</v>
      </c>
      <c r="CV89" s="33">
        <v>0</v>
      </c>
      <c r="CW89" s="33">
        <v>0</v>
      </c>
      <c r="CX89" s="33">
        <v>0</v>
      </c>
      <c r="CY89" s="33">
        <v>0</v>
      </c>
      <c r="CZ89" s="33">
        <v>0</v>
      </c>
      <c r="DA89" s="33">
        <v>0</v>
      </c>
      <c r="DB89" s="33">
        <v>0</v>
      </c>
      <c r="DC89" s="33">
        <v>0</v>
      </c>
      <c r="DD89" s="33">
        <v>0</v>
      </c>
      <c r="DE89" s="33">
        <v>0</v>
      </c>
      <c r="DF89" s="33">
        <v>0</v>
      </c>
      <c r="DG89" s="33">
        <v>0</v>
      </c>
      <c r="DH89" s="33">
        <v>0</v>
      </c>
      <c r="DI89" s="33">
        <v>0</v>
      </c>
      <c r="DJ89" s="33">
        <v>0</v>
      </c>
      <c r="DK89" s="33">
        <v>0</v>
      </c>
      <c r="DL89" s="33">
        <v>0</v>
      </c>
      <c r="DM89" s="33">
        <v>0</v>
      </c>
      <c r="DN89" s="33">
        <v>0</v>
      </c>
      <c r="DO89" s="33">
        <v>0</v>
      </c>
      <c r="DP89" s="33">
        <v>0</v>
      </c>
      <c r="DQ89" s="33">
        <v>0</v>
      </c>
      <c r="DR89" s="33">
        <v>0</v>
      </c>
      <c r="DS89" s="33">
        <v>0</v>
      </c>
      <c r="DT89" s="33">
        <v>0</v>
      </c>
      <c r="DU89" s="33">
        <v>0</v>
      </c>
      <c r="DV89" s="33">
        <v>0</v>
      </c>
      <c r="DW89" s="33">
        <v>0</v>
      </c>
      <c r="DX89" s="33">
        <v>0</v>
      </c>
      <c r="DY89" s="33">
        <v>0</v>
      </c>
      <c r="DZ89" s="33">
        <v>0</v>
      </c>
      <c r="EA89" s="33">
        <v>0</v>
      </c>
      <c r="EB89" s="33">
        <v>0</v>
      </c>
      <c r="EC89" s="33">
        <v>0</v>
      </c>
      <c r="ED89" s="33">
        <v>0</v>
      </c>
      <c r="EE89" s="33">
        <v>0</v>
      </c>
      <c r="EF89" s="33">
        <v>0</v>
      </c>
      <c r="EG89" s="33">
        <v>0</v>
      </c>
      <c r="EH89" s="33">
        <v>0</v>
      </c>
      <c r="EI89" s="33">
        <v>0</v>
      </c>
      <c r="EJ89" s="33">
        <v>0</v>
      </c>
      <c r="EK89" s="33">
        <v>0</v>
      </c>
      <c r="EL89" s="33">
        <v>0</v>
      </c>
      <c r="EM89" s="33">
        <v>0</v>
      </c>
      <c r="EN89" s="33">
        <v>0</v>
      </c>
      <c r="EO89" s="33">
        <v>0</v>
      </c>
      <c r="EP89" s="33">
        <v>0</v>
      </c>
      <c r="EQ89" s="33">
        <v>0</v>
      </c>
      <c r="ER89" s="33">
        <v>0</v>
      </c>
      <c r="ES89" s="33">
        <v>0</v>
      </c>
      <c r="ET89" s="33">
        <v>0</v>
      </c>
      <c r="EU89" s="33">
        <v>0</v>
      </c>
      <c r="EV89" s="33">
        <v>0</v>
      </c>
      <c r="EW89" s="33">
        <v>0</v>
      </c>
      <c r="EX89" s="33">
        <v>0</v>
      </c>
      <c r="EY89" s="33">
        <v>0</v>
      </c>
      <c r="EZ89" s="33">
        <v>0</v>
      </c>
      <c r="FA89" s="33">
        <v>0</v>
      </c>
      <c r="FB89" s="33">
        <v>0</v>
      </c>
      <c r="FC89" s="33">
        <v>0</v>
      </c>
      <c r="FD89" s="33">
        <v>0</v>
      </c>
      <c r="FE89" s="33">
        <v>0</v>
      </c>
      <c r="FF89" s="33">
        <v>0</v>
      </c>
      <c r="FG89" s="33">
        <v>0</v>
      </c>
      <c r="FH89" s="33">
        <v>0</v>
      </c>
      <c r="FI89" s="33">
        <v>0</v>
      </c>
      <c r="FJ89" s="33">
        <v>0</v>
      </c>
      <c r="FK89" s="33">
        <v>0</v>
      </c>
      <c r="FL89" s="33">
        <v>0</v>
      </c>
      <c r="FM89" s="33">
        <v>0</v>
      </c>
      <c r="FN89" s="33">
        <v>0</v>
      </c>
      <c r="FO89" s="33">
        <v>0</v>
      </c>
      <c r="FP89" s="33">
        <v>0</v>
      </c>
      <c r="FQ89" s="33">
        <v>0</v>
      </c>
      <c r="FR89" s="33">
        <v>0</v>
      </c>
      <c r="FS89">
        <v>1</v>
      </c>
    </row>
    <row r="90" spans="1:175" x14ac:dyDescent="0.2">
      <c r="A90" t="s">
        <v>181</v>
      </c>
      <c r="B90" t="s">
        <v>229</v>
      </c>
      <c r="C90">
        <v>42978</v>
      </c>
      <c r="D90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3">
        <v>0</v>
      </c>
      <c r="AD90" s="33">
        <v>0</v>
      </c>
      <c r="AE90" s="33">
        <v>0</v>
      </c>
      <c r="AF90" s="33">
        <v>0</v>
      </c>
      <c r="AG90" s="33">
        <v>0</v>
      </c>
      <c r="AH90" s="33">
        <v>0</v>
      </c>
      <c r="AI90" s="33">
        <v>0</v>
      </c>
      <c r="AJ90" s="33">
        <v>0</v>
      </c>
      <c r="AK90" s="33">
        <v>0</v>
      </c>
      <c r="AL90" s="33">
        <v>0</v>
      </c>
      <c r="AM90" s="33">
        <v>0</v>
      </c>
      <c r="AN90" s="33">
        <v>0</v>
      </c>
      <c r="AO90" s="33">
        <v>0</v>
      </c>
      <c r="AP90" s="33">
        <v>0</v>
      </c>
      <c r="AQ90" s="33">
        <v>0</v>
      </c>
      <c r="AR90" s="33">
        <v>0</v>
      </c>
      <c r="AS90" s="33">
        <v>0</v>
      </c>
      <c r="AT90" s="33">
        <v>0</v>
      </c>
      <c r="AU90" s="33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33">
        <v>0</v>
      </c>
      <c r="BB90" s="33">
        <v>0</v>
      </c>
      <c r="BC90" s="33">
        <v>0</v>
      </c>
      <c r="BD90" s="33">
        <v>0</v>
      </c>
      <c r="BE90" s="33">
        <v>0</v>
      </c>
      <c r="BF90" s="33">
        <v>0</v>
      </c>
      <c r="BG90" s="33">
        <v>0</v>
      </c>
      <c r="BH90" s="33">
        <v>0</v>
      </c>
      <c r="BI90" s="33">
        <v>0</v>
      </c>
      <c r="BJ90" s="33">
        <v>0</v>
      </c>
      <c r="BK90" s="33">
        <v>0</v>
      </c>
      <c r="BL90" s="33">
        <v>0</v>
      </c>
      <c r="BM90" s="33">
        <v>0</v>
      </c>
      <c r="BN90" s="33">
        <v>0</v>
      </c>
      <c r="BO90" s="33">
        <v>0</v>
      </c>
      <c r="BP90" s="33">
        <v>0</v>
      </c>
      <c r="BQ90" s="33">
        <v>0</v>
      </c>
      <c r="BR90" s="33">
        <v>0</v>
      </c>
      <c r="BS90" s="33">
        <v>0</v>
      </c>
      <c r="BT90" s="33">
        <v>0</v>
      </c>
      <c r="BU90" s="33">
        <v>0</v>
      </c>
      <c r="BV90" s="33">
        <v>0</v>
      </c>
      <c r="BW90" s="33">
        <v>0</v>
      </c>
      <c r="BX90" s="33">
        <v>0</v>
      </c>
      <c r="BY90" s="33">
        <v>0</v>
      </c>
      <c r="BZ90" s="33">
        <v>0</v>
      </c>
      <c r="CA90" s="33">
        <v>0</v>
      </c>
      <c r="CB90" s="33">
        <v>0</v>
      </c>
      <c r="CC90" s="33">
        <v>0</v>
      </c>
      <c r="CD90" s="33">
        <v>0</v>
      </c>
      <c r="CE90" s="33">
        <v>0</v>
      </c>
      <c r="CF90" s="33">
        <v>0</v>
      </c>
      <c r="CG90" s="33">
        <v>0</v>
      </c>
      <c r="CH90" s="33">
        <v>0</v>
      </c>
      <c r="CI90" s="33">
        <v>0</v>
      </c>
      <c r="CJ90" s="33">
        <v>0</v>
      </c>
      <c r="CK90" s="33">
        <v>0</v>
      </c>
      <c r="CL90" s="33">
        <v>0</v>
      </c>
      <c r="CM90" s="33">
        <v>0</v>
      </c>
      <c r="CN90" s="33">
        <v>0</v>
      </c>
      <c r="CO90" s="33">
        <v>0</v>
      </c>
      <c r="CP90" s="33">
        <v>0</v>
      </c>
      <c r="CQ90" s="33">
        <v>0</v>
      </c>
      <c r="CR90" s="33">
        <v>0</v>
      </c>
      <c r="CS90" s="33">
        <v>0</v>
      </c>
      <c r="CT90" s="33">
        <v>0</v>
      </c>
      <c r="CU90" s="33">
        <v>0</v>
      </c>
      <c r="CV90" s="33">
        <v>0</v>
      </c>
      <c r="CW90" s="33">
        <v>0</v>
      </c>
      <c r="CX90" s="33">
        <v>0</v>
      </c>
      <c r="CY90" s="33">
        <v>0</v>
      </c>
      <c r="CZ90" s="33">
        <v>0</v>
      </c>
      <c r="DA90" s="33">
        <v>0</v>
      </c>
      <c r="DB90" s="33">
        <v>0</v>
      </c>
      <c r="DC90" s="33">
        <v>0</v>
      </c>
      <c r="DD90" s="33">
        <v>0</v>
      </c>
      <c r="DE90" s="33">
        <v>0</v>
      </c>
      <c r="DF90" s="33">
        <v>0</v>
      </c>
      <c r="DG90" s="33">
        <v>0</v>
      </c>
      <c r="DH90" s="33">
        <v>0</v>
      </c>
      <c r="DI90" s="33">
        <v>0</v>
      </c>
      <c r="DJ90" s="33">
        <v>0</v>
      </c>
      <c r="DK90" s="33">
        <v>0</v>
      </c>
      <c r="DL90" s="33">
        <v>0</v>
      </c>
      <c r="DM90" s="33">
        <v>0</v>
      </c>
      <c r="DN90" s="33">
        <v>0</v>
      </c>
      <c r="DO90" s="33">
        <v>0</v>
      </c>
      <c r="DP90" s="33">
        <v>0</v>
      </c>
      <c r="DQ90" s="33">
        <v>0</v>
      </c>
      <c r="DR90" s="33">
        <v>0</v>
      </c>
      <c r="DS90" s="33">
        <v>0</v>
      </c>
      <c r="DT90" s="33">
        <v>0</v>
      </c>
      <c r="DU90" s="33">
        <v>0</v>
      </c>
      <c r="DV90" s="33">
        <v>0</v>
      </c>
      <c r="DW90" s="33">
        <v>0</v>
      </c>
      <c r="DX90" s="33">
        <v>0</v>
      </c>
      <c r="DY90" s="33">
        <v>0</v>
      </c>
      <c r="DZ90" s="33">
        <v>0</v>
      </c>
      <c r="EA90" s="33">
        <v>0</v>
      </c>
      <c r="EB90" s="33">
        <v>0</v>
      </c>
      <c r="EC90" s="33">
        <v>0</v>
      </c>
      <c r="ED90" s="33">
        <v>0</v>
      </c>
      <c r="EE90" s="33">
        <v>0</v>
      </c>
      <c r="EF90" s="33">
        <v>0</v>
      </c>
      <c r="EG90" s="33">
        <v>0</v>
      </c>
      <c r="EH90" s="33">
        <v>0</v>
      </c>
      <c r="EI90" s="33">
        <v>0</v>
      </c>
      <c r="EJ90" s="33">
        <v>0</v>
      </c>
      <c r="EK90" s="33">
        <v>0</v>
      </c>
      <c r="EL90" s="33">
        <v>0</v>
      </c>
      <c r="EM90" s="33">
        <v>0</v>
      </c>
      <c r="EN90" s="33">
        <v>0</v>
      </c>
      <c r="EO90" s="33">
        <v>0</v>
      </c>
      <c r="EP90" s="33">
        <v>0</v>
      </c>
      <c r="EQ90" s="33">
        <v>0</v>
      </c>
      <c r="ER90" s="33">
        <v>0</v>
      </c>
      <c r="ES90" s="33">
        <v>0</v>
      </c>
      <c r="ET90" s="33">
        <v>0</v>
      </c>
      <c r="EU90" s="33">
        <v>0</v>
      </c>
      <c r="EV90" s="33">
        <v>0</v>
      </c>
      <c r="EW90" s="33">
        <v>0</v>
      </c>
      <c r="EX90" s="33">
        <v>0</v>
      </c>
      <c r="EY90" s="33">
        <v>0</v>
      </c>
      <c r="EZ90" s="33">
        <v>0</v>
      </c>
      <c r="FA90" s="33">
        <v>0</v>
      </c>
      <c r="FB90" s="33">
        <v>0</v>
      </c>
      <c r="FC90" s="33">
        <v>0</v>
      </c>
      <c r="FD90" s="33">
        <v>0</v>
      </c>
      <c r="FE90" s="33">
        <v>0</v>
      </c>
      <c r="FF90" s="33">
        <v>0</v>
      </c>
      <c r="FG90" s="33">
        <v>0</v>
      </c>
      <c r="FH90" s="33">
        <v>0</v>
      </c>
      <c r="FI90" s="33">
        <v>0</v>
      </c>
      <c r="FJ90" s="33">
        <v>0</v>
      </c>
      <c r="FK90" s="33">
        <v>0</v>
      </c>
      <c r="FL90" s="33">
        <v>0</v>
      </c>
      <c r="FM90" s="33">
        <v>0</v>
      </c>
      <c r="FN90" s="33">
        <v>0</v>
      </c>
      <c r="FO90" s="33">
        <v>0</v>
      </c>
      <c r="FP90" s="33">
        <v>0</v>
      </c>
      <c r="FQ90" s="33">
        <v>0</v>
      </c>
      <c r="FR90" s="33">
        <v>0</v>
      </c>
      <c r="FS90">
        <v>1</v>
      </c>
    </row>
    <row r="91" spans="1:175" x14ac:dyDescent="0.2">
      <c r="A91" t="s">
        <v>181</v>
      </c>
      <c r="B91" t="s">
        <v>229</v>
      </c>
      <c r="C91">
        <v>42979</v>
      </c>
      <c r="D91">
        <v>0</v>
      </c>
      <c r="E91" s="33">
        <v>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0</v>
      </c>
      <c r="Q91" s="33">
        <v>0</v>
      </c>
      <c r="R91" s="33">
        <v>0</v>
      </c>
      <c r="S91" s="33">
        <v>0</v>
      </c>
      <c r="T91" s="33">
        <v>0</v>
      </c>
      <c r="U91" s="33">
        <v>0</v>
      </c>
      <c r="V91" s="33">
        <v>0</v>
      </c>
      <c r="W91" s="33">
        <v>0</v>
      </c>
      <c r="X91" s="33">
        <v>0</v>
      </c>
      <c r="Y91" s="33">
        <v>0</v>
      </c>
      <c r="Z91" s="33">
        <v>0</v>
      </c>
      <c r="AA91" s="33">
        <v>0</v>
      </c>
      <c r="AB91" s="33">
        <v>0</v>
      </c>
      <c r="AC91" s="33">
        <v>0</v>
      </c>
      <c r="AD91" s="33">
        <v>0</v>
      </c>
      <c r="AE91" s="33">
        <v>0</v>
      </c>
      <c r="AF91" s="33">
        <v>0</v>
      </c>
      <c r="AG91" s="33">
        <v>0</v>
      </c>
      <c r="AH91" s="33">
        <v>0</v>
      </c>
      <c r="AI91" s="33">
        <v>0</v>
      </c>
      <c r="AJ91" s="33">
        <v>0</v>
      </c>
      <c r="AK91" s="33">
        <v>0</v>
      </c>
      <c r="AL91" s="33">
        <v>0</v>
      </c>
      <c r="AM91" s="33">
        <v>0</v>
      </c>
      <c r="AN91" s="33">
        <v>0</v>
      </c>
      <c r="AO91" s="33">
        <v>0</v>
      </c>
      <c r="AP91" s="33">
        <v>0</v>
      </c>
      <c r="AQ91" s="33">
        <v>0</v>
      </c>
      <c r="AR91" s="33">
        <v>0</v>
      </c>
      <c r="AS91" s="33">
        <v>0</v>
      </c>
      <c r="AT91" s="33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3">
        <v>0</v>
      </c>
      <c r="BA91" s="33">
        <v>0</v>
      </c>
      <c r="BB91" s="33">
        <v>0</v>
      </c>
      <c r="BC91" s="33">
        <v>0</v>
      </c>
      <c r="BD91" s="33">
        <v>0</v>
      </c>
      <c r="BE91" s="33">
        <v>0</v>
      </c>
      <c r="BF91" s="33">
        <v>0</v>
      </c>
      <c r="BG91" s="33">
        <v>0</v>
      </c>
      <c r="BH91" s="33">
        <v>0</v>
      </c>
      <c r="BI91" s="33">
        <v>0</v>
      </c>
      <c r="BJ91" s="33">
        <v>0</v>
      </c>
      <c r="BK91" s="33">
        <v>0</v>
      </c>
      <c r="BL91" s="33">
        <v>0</v>
      </c>
      <c r="BM91" s="33">
        <v>0</v>
      </c>
      <c r="BN91" s="33">
        <v>0</v>
      </c>
      <c r="BO91" s="33">
        <v>0</v>
      </c>
      <c r="BP91" s="33">
        <v>0</v>
      </c>
      <c r="BQ91" s="33">
        <v>0</v>
      </c>
      <c r="BR91" s="33">
        <v>0</v>
      </c>
      <c r="BS91" s="33">
        <v>0</v>
      </c>
      <c r="BT91" s="33">
        <v>0</v>
      </c>
      <c r="BU91" s="33">
        <v>0</v>
      </c>
      <c r="BV91" s="33">
        <v>0</v>
      </c>
      <c r="BW91" s="33">
        <v>0</v>
      </c>
      <c r="BX91" s="33">
        <v>0</v>
      </c>
      <c r="BY91" s="33">
        <v>0</v>
      </c>
      <c r="BZ91" s="33">
        <v>0</v>
      </c>
      <c r="CA91" s="33">
        <v>0</v>
      </c>
      <c r="CB91" s="33">
        <v>0</v>
      </c>
      <c r="CC91" s="33">
        <v>0</v>
      </c>
      <c r="CD91" s="33">
        <v>0</v>
      </c>
      <c r="CE91" s="33">
        <v>0</v>
      </c>
      <c r="CF91" s="33">
        <v>0</v>
      </c>
      <c r="CG91" s="33">
        <v>0</v>
      </c>
      <c r="CH91" s="33">
        <v>0</v>
      </c>
      <c r="CI91" s="33">
        <v>0</v>
      </c>
      <c r="CJ91" s="33">
        <v>0</v>
      </c>
      <c r="CK91" s="33">
        <v>0</v>
      </c>
      <c r="CL91" s="33">
        <v>0</v>
      </c>
      <c r="CM91" s="33">
        <v>0</v>
      </c>
      <c r="CN91" s="33">
        <v>0</v>
      </c>
      <c r="CO91" s="33">
        <v>0</v>
      </c>
      <c r="CP91" s="33">
        <v>0</v>
      </c>
      <c r="CQ91" s="33">
        <v>0</v>
      </c>
      <c r="CR91" s="33">
        <v>0</v>
      </c>
      <c r="CS91" s="33">
        <v>0</v>
      </c>
      <c r="CT91" s="33">
        <v>0</v>
      </c>
      <c r="CU91" s="33">
        <v>0</v>
      </c>
      <c r="CV91" s="33">
        <v>0</v>
      </c>
      <c r="CW91" s="33">
        <v>0</v>
      </c>
      <c r="CX91" s="33">
        <v>0</v>
      </c>
      <c r="CY91" s="33">
        <v>0</v>
      </c>
      <c r="CZ91" s="33">
        <v>0</v>
      </c>
      <c r="DA91" s="33">
        <v>0</v>
      </c>
      <c r="DB91" s="33">
        <v>0</v>
      </c>
      <c r="DC91" s="33">
        <v>0</v>
      </c>
      <c r="DD91" s="33">
        <v>0</v>
      </c>
      <c r="DE91" s="33">
        <v>0</v>
      </c>
      <c r="DF91" s="33">
        <v>0</v>
      </c>
      <c r="DG91" s="33">
        <v>0</v>
      </c>
      <c r="DH91" s="33">
        <v>0</v>
      </c>
      <c r="DI91" s="33">
        <v>0</v>
      </c>
      <c r="DJ91" s="33">
        <v>0</v>
      </c>
      <c r="DK91" s="33">
        <v>0</v>
      </c>
      <c r="DL91" s="33">
        <v>0</v>
      </c>
      <c r="DM91" s="33">
        <v>0</v>
      </c>
      <c r="DN91" s="33">
        <v>0</v>
      </c>
      <c r="DO91" s="33">
        <v>0</v>
      </c>
      <c r="DP91" s="33">
        <v>0</v>
      </c>
      <c r="DQ91" s="33">
        <v>0</v>
      </c>
      <c r="DR91" s="33">
        <v>0</v>
      </c>
      <c r="DS91" s="33">
        <v>0</v>
      </c>
      <c r="DT91" s="33">
        <v>0</v>
      </c>
      <c r="DU91" s="33">
        <v>0</v>
      </c>
      <c r="DV91" s="33">
        <v>0</v>
      </c>
      <c r="DW91" s="33">
        <v>0</v>
      </c>
      <c r="DX91" s="33">
        <v>0</v>
      </c>
      <c r="DY91" s="33">
        <v>0</v>
      </c>
      <c r="DZ91" s="33">
        <v>0</v>
      </c>
      <c r="EA91" s="33">
        <v>0</v>
      </c>
      <c r="EB91" s="33">
        <v>0</v>
      </c>
      <c r="EC91" s="33">
        <v>0</v>
      </c>
      <c r="ED91" s="33">
        <v>0</v>
      </c>
      <c r="EE91" s="33">
        <v>0</v>
      </c>
      <c r="EF91" s="33">
        <v>0</v>
      </c>
      <c r="EG91" s="33">
        <v>0</v>
      </c>
      <c r="EH91" s="33">
        <v>0</v>
      </c>
      <c r="EI91" s="33">
        <v>0</v>
      </c>
      <c r="EJ91" s="33">
        <v>0</v>
      </c>
      <c r="EK91" s="33">
        <v>0</v>
      </c>
      <c r="EL91" s="33">
        <v>0</v>
      </c>
      <c r="EM91" s="33">
        <v>0</v>
      </c>
      <c r="EN91" s="33">
        <v>0</v>
      </c>
      <c r="EO91" s="33">
        <v>0</v>
      </c>
      <c r="EP91" s="33">
        <v>0</v>
      </c>
      <c r="EQ91" s="33">
        <v>0</v>
      </c>
      <c r="ER91" s="33">
        <v>0</v>
      </c>
      <c r="ES91" s="33">
        <v>0</v>
      </c>
      <c r="ET91" s="33">
        <v>0</v>
      </c>
      <c r="EU91" s="33">
        <v>0</v>
      </c>
      <c r="EV91" s="33">
        <v>0</v>
      </c>
      <c r="EW91" s="33">
        <v>0</v>
      </c>
      <c r="EX91" s="33">
        <v>0</v>
      </c>
      <c r="EY91" s="33">
        <v>0</v>
      </c>
      <c r="EZ91" s="33">
        <v>0</v>
      </c>
      <c r="FA91" s="33">
        <v>0</v>
      </c>
      <c r="FB91" s="33">
        <v>0</v>
      </c>
      <c r="FC91" s="33">
        <v>0</v>
      </c>
      <c r="FD91" s="33">
        <v>0</v>
      </c>
      <c r="FE91" s="33">
        <v>0</v>
      </c>
      <c r="FF91" s="33">
        <v>0</v>
      </c>
      <c r="FG91" s="33">
        <v>0</v>
      </c>
      <c r="FH91" s="33">
        <v>0</v>
      </c>
      <c r="FI91" s="33">
        <v>0</v>
      </c>
      <c r="FJ91" s="33">
        <v>0</v>
      </c>
      <c r="FK91" s="33">
        <v>0</v>
      </c>
      <c r="FL91" s="33">
        <v>0</v>
      </c>
      <c r="FM91" s="33">
        <v>0</v>
      </c>
      <c r="FN91" s="33">
        <v>0</v>
      </c>
      <c r="FO91" s="33">
        <v>0</v>
      </c>
      <c r="FP91" s="33">
        <v>0</v>
      </c>
      <c r="FQ91" s="33">
        <v>0</v>
      </c>
      <c r="FR91" s="33">
        <v>0</v>
      </c>
      <c r="FS91">
        <v>1</v>
      </c>
    </row>
    <row r="92" spans="1:175" x14ac:dyDescent="0.2">
      <c r="A92" t="s">
        <v>181</v>
      </c>
      <c r="B92" t="s">
        <v>229</v>
      </c>
      <c r="C92">
        <v>42980</v>
      </c>
      <c r="D92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3">
        <v>0</v>
      </c>
      <c r="AD92" s="33">
        <v>0</v>
      </c>
      <c r="AE92" s="33">
        <v>0</v>
      </c>
      <c r="AF92" s="33">
        <v>0</v>
      </c>
      <c r="AG92" s="33">
        <v>0</v>
      </c>
      <c r="AH92" s="33">
        <v>0</v>
      </c>
      <c r="AI92" s="33">
        <v>0</v>
      </c>
      <c r="AJ92" s="33">
        <v>0</v>
      </c>
      <c r="AK92" s="33">
        <v>0</v>
      </c>
      <c r="AL92" s="33">
        <v>0</v>
      </c>
      <c r="AM92" s="33">
        <v>0</v>
      </c>
      <c r="AN92" s="33">
        <v>0</v>
      </c>
      <c r="AO92" s="33">
        <v>0</v>
      </c>
      <c r="AP92" s="33">
        <v>0</v>
      </c>
      <c r="AQ92" s="33">
        <v>0</v>
      </c>
      <c r="AR92" s="33">
        <v>0</v>
      </c>
      <c r="AS92" s="33">
        <v>0</v>
      </c>
      <c r="AT92" s="33">
        <v>0</v>
      </c>
      <c r="AU92" s="33">
        <v>0</v>
      </c>
      <c r="AV92" s="33">
        <v>0</v>
      </c>
      <c r="AW92" s="33">
        <v>0</v>
      </c>
      <c r="AX92" s="33">
        <v>0</v>
      </c>
      <c r="AY92" s="33">
        <v>0</v>
      </c>
      <c r="AZ92" s="33">
        <v>0</v>
      </c>
      <c r="BA92" s="33">
        <v>0</v>
      </c>
      <c r="BB92" s="33">
        <v>0</v>
      </c>
      <c r="BC92" s="33">
        <v>0</v>
      </c>
      <c r="BD92" s="33">
        <v>0</v>
      </c>
      <c r="BE92" s="33">
        <v>0</v>
      </c>
      <c r="BF92" s="33">
        <v>0</v>
      </c>
      <c r="BG92" s="33">
        <v>0</v>
      </c>
      <c r="BH92" s="33">
        <v>0</v>
      </c>
      <c r="BI92" s="33">
        <v>0</v>
      </c>
      <c r="BJ92" s="33">
        <v>0</v>
      </c>
      <c r="BK92" s="33">
        <v>0</v>
      </c>
      <c r="BL92" s="33">
        <v>0</v>
      </c>
      <c r="BM92" s="33">
        <v>0</v>
      </c>
      <c r="BN92" s="33">
        <v>0</v>
      </c>
      <c r="BO92" s="33">
        <v>0</v>
      </c>
      <c r="BP92" s="33">
        <v>0</v>
      </c>
      <c r="BQ92" s="33">
        <v>0</v>
      </c>
      <c r="BR92" s="33">
        <v>0</v>
      </c>
      <c r="BS92" s="33">
        <v>0</v>
      </c>
      <c r="BT92" s="33">
        <v>0</v>
      </c>
      <c r="BU92" s="33">
        <v>0</v>
      </c>
      <c r="BV92" s="33">
        <v>0</v>
      </c>
      <c r="BW92" s="33">
        <v>0</v>
      </c>
      <c r="BX92" s="33">
        <v>0</v>
      </c>
      <c r="BY92" s="33">
        <v>0</v>
      </c>
      <c r="BZ92" s="33">
        <v>0</v>
      </c>
      <c r="CA92" s="33">
        <v>0</v>
      </c>
      <c r="CB92" s="33">
        <v>0</v>
      </c>
      <c r="CC92" s="33">
        <v>0</v>
      </c>
      <c r="CD92" s="33">
        <v>0</v>
      </c>
      <c r="CE92" s="33">
        <v>0</v>
      </c>
      <c r="CF92" s="33">
        <v>0</v>
      </c>
      <c r="CG92" s="33">
        <v>0</v>
      </c>
      <c r="CH92" s="33">
        <v>0</v>
      </c>
      <c r="CI92" s="33">
        <v>0</v>
      </c>
      <c r="CJ92" s="33">
        <v>0</v>
      </c>
      <c r="CK92" s="33">
        <v>0</v>
      </c>
      <c r="CL92" s="33">
        <v>0</v>
      </c>
      <c r="CM92" s="33">
        <v>0</v>
      </c>
      <c r="CN92" s="33">
        <v>0</v>
      </c>
      <c r="CO92" s="33">
        <v>0</v>
      </c>
      <c r="CP92" s="33">
        <v>0</v>
      </c>
      <c r="CQ92" s="33">
        <v>0</v>
      </c>
      <c r="CR92" s="33">
        <v>0</v>
      </c>
      <c r="CS92" s="33">
        <v>0</v>
      </c>
      <c r="CT92" s="33">
        <v>0</v>
      </c>
      <c r="CU92" s="33">
        <v>0</v>
      </c>
      <c r="CV92" s="33">
        <v>0</v>
      </c>
      <c r="CW92" s="33">
        <v>0</v>
      </c>
      <c r="CX92" s="33">
        <v>0</v>
      </c>
      <c r="CY92" s="33">
        <v>0</v>
      </c>
      <c r="CZ92" s="33">
        <v>0</v>
      </c>
      <c r="DA92" s="33">
        <v>0</v>
      </c>
      <c r="DB92" s="33">
        <v>0</v>
      </c>
      <c r="DC92" s="33">
        <v>0</v>
      </c>
      <c r="DD92" s="33">
        <v>0</v>
      </c>
      <c r="DE92" s="33">
        <v>0</v>
      </c>
      <c r="DF92" s="33">
        <v>0</v>
      </c>
      <c r="DG92" s="33">
        <v>0</v>
      </c>
      <c r="DH92" s="33">
        <v>0</v>
      </c>
      <c r="DI92" s="33">
        <v>0</v>
      </c>
      <c r="DJ92" s="33">
        <v>0</v>
      </c>
      <c r="DK92" s="33">
        <v>0</v>
      </c>
      <c r="DL92" s="33">
        <v>0</v>
      </c>
      <c r="DM92" s="33">
        <v>0</v>
      </c>
      <c r="DN92" s="33">
        <v>0</v>
      </c>
      <c r="DO92" s="33">
        <v>0</v>
      </c>
      <c r="DP92" s="33">
        <v>0</v>
      </c>
      <c r="DQ92" s="33">
        <v>0</v>
      </c>
      <c r="DR92" s="33">
        <v>0</v>
      </c>
      <c r="DS92" s="33">
        <v>0</v>
      </c>
      <c r="DT92" s="33">
        <v>0</v>
      </c>
      <c r="DU92" s="33">
        <v>0</v>
      </c>
      <c r="DV92" s="33">
        <v>0</v>
      </c>
      <c r="DW92" s="33">
        <v>0</v>
      </c>
      <c r="DX92" s="33">
        <v>0</v>
      </c>
      <c r="DY92" s="33">
        <v>0</v>
      </c>
      <c r="DZ92" s="33">
        <v>0</v>
      </c>
      <c r="EA92" s="33">
        <v>0</v>
      </c>
      <c r="EB92" s="33">
        <v>0</v>
      </c>
      <c r="EC92" s="33">
        <v>0</v>
      </c>
      <c r="ED92" s="33">
        <v>0</v>
      </c>
      <c r="EE92" s="33">
        <v>0</v>
      </c>
      <c r="EF92" s="33">
        <v>0</v>
      </c>
      <c r="EG92" s="33">
        <v>0</v>
      </c>
      <c r="EH92" s="33">
        <v>0</v>
      </c>
      <c r="EI92" s="33">
        <v>0</v>
      </c>
      <c r="EJ92" s="33">
        <v>0</v>
      </c>
      <c r="EK92" s="33">
        <v>0</v>
      </c>
      <c r="EL92" s="33">
        <v>0</v>
      </c>
      <c r="EM92" s="33">
        <v>0</v>
      </c>
      <c r="EN92" s="33">
        <v>0</v>
      </c>
      <c r="EO92" s="33">
        <v>0</v>
      </c>
      <c r="EP92" s="33">
        <v>0</v>
      </c>
      <c r="EQ92" s="33">
        <v>0</v>
      </c>
      <c r="ER92" s="33">
        <v>0</v>
      </c>
      <c r="ES92" s="33">
        <v>0</v>
      </c>
      <c r="ET92" s="33">
        <v>0</v>
      </c>
      <c r="EU92" s="33">
        <v>0</v>
      </c>
      <c r="EV92" s="33">
        <v>0</v>
      </c>
      <c r="EW92" s="33">
        <v>0</v>
      </c>
      <c r="EX92" s="33">
        <v>0</v>
      </c>
      <c r="EY92" s="33">
        <v>0</v>
      </c>
      <c r="EZ92" s="33">
        <v>0</v>
      </c>
      <c r="FA92" s="33">
        <v>0</v>
      </c>
      <c r="FB92" s="33">
        <v>0</v>
      </c>
      <c r="FC92" s="33">
        <v>0</v>
      </c>
      <c r="FD92" s="33">
        <v>0</v>
      </c>
      <c r="FE92" s="33">
        <v>0</v>
      </c>
      <c r="FF92" s="33">
        <v>0</v>
      </c>
      <c r="FG92" s="33">
        <v>0</v>
      </c>
      <c r="FH92" s="33">
        <v>0</v>
      </c>
      <c r="FI92" s="33">
        <v>0</v>
      </c>
      <c r="FJ92" s="33">
        <v>0</v>
      </c>
      <c r="FK92" s="33">
        <v>0</v>
      </c>
      <c r="FL92" s="33">
        <v>0</v>
      </c>
      <c r="FM92" s="33">
        <v>0</v>
      </c>
      <c r="FN92" s="33">
        <v>0</v>
      </c>
      <c r="FO92" s="33">
        <v>0</v>
      </c>
      <c r="FP92" s="33">
        <v>0</v>
      </c>
      <c r="FQ92" s="33">
        <v>0</v>
      </c>
      <c r="FR92" s="33">
        <v>0</v>
      </c>
      <c r="FS92">
        <v>1</v>
      </c>
    </row>
    <row r="93" spans="1:175" x14ac:dyDescent="0.2">
      <c r="A93" t="s">
        <v>181</v>
      </c>
      <c r="B93" t="s">
        <v>229</v>
      </c>
      <c r="C93" t="s">
        <v>235</v>
      </c>
      <c r="D9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3">
        <v>0</v>
      </c>
      <c r="O93" s="33">
        <v>0</v>
      </c>
      <c r="P93" s="33">
        <v>0</v>
      </c>
      <c r="Q93" s="33">
        <v>0</v>
      </c>
      <c r="R93" s="33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0</v>
      </c>
      <c r="AD93" s="33">
        <v>0</v>
      </c>
      <c r="AE93" s="33">
        <v>0</v>
      </c>
      <c r="AF93" s="33">
        <v>0</v>
      </c>
      <c r="AG93" s="33">
        <v>0</v>
      </c>
      <c r="AH93" s="33">
        <v>0</v>
      </c>
      <c r="AI93" s="33">
        <v>0</v>
      </c>
      <c r="AJ93" s="33">
        <v>0</v>
      </c>
      <c r="AK93" s="33">
        <v>0</v>
      </c>
      <c r="AL93" s="33">
        <v>0</v>
      </c>
      <c r="AM93" s="33">
        <v>0</v>
      </c>
      <c r="AN93" s="33">
        <v>0</v>
      </c>
      <c r="AO93" s="33">
        <v>0</v>
      </c>
      <c r="AP93" s="33">
        <v>0</v>
      </c>
      <c r="AQ93" s="33">
        <v>0</v>
      </c>
      <c r="AR93" s="33">
        <v>0</v>
      </c>
      <c r="AS93" s="33">
        <v>0</v>
      </c>
      <c r="AT93" s="33">
        <v>0</v>
      </c>
      <c r="AU93" s="33">
        <v>0</v>
      </c>
      <c r="AV93" s="33">
        <v>0</v>
      </c>
      <c r="AW93" s="33">
        <v>0</v>
      </c>
      <c r="AX93" s="33">
        <v>0</v>
      </c>
      <c r="AY93" s="33">
        <v>0</v>
      </c>
      <c r="AZ93" s="33">
        <v>0</v>
      </c>
      <c r="BA93" s="33">
        <v>0</v>
      </c>
      <c r="BB93" s="33">
        <v>0</v>
      </c>
      <c r="BC93" s="33">
        <v>0</v>
      </c>
      <c r="BD93" s="33">
        <v>0</v>
      </c>
      <c r="BE93" s="33">
        <v>0</v>
      </c>
      <c r="BF93" s="33">
        <v>0</v>
      </c>
      <c r="BG93" s="33">
        <v>0</v>
      </c>
      <c r="BH93" s="33">
        <v>0</v>
      </c>
      <c r="BI93" s="33">
        <v>0</v>
      </c>
      <c r="BJ93" s="33">
        <v>0</v>
      </c>
      <c r="BK93" s="33">
        <v>0</v>
      </c>
      <c r="BL93" s="33">
        <v>0</v>
      </c>
      <c r="BM93" s="33">
        <v>0</v>
      </c>
      <c r="BN93" s="33">
        <v>0</v>
      </c>
      <c r="BO93" s="33">
        <v>0</v>
      </c>
      <c r="BP93" s="33">
        <v>0</v>
      </c>
      <c r="BQ93" s="33">
        <v>0</v>
      </c>
      <c r="BR93" s="33">
        <v>0</v>
      </c>
      <c r="BS93" s="33">
        <v>0</v>
      </c>
      <c r="BT93" s="33">
        <v>0</v>
      </c>
      <c r="BU93" s="33">
        <v>0</v>
      </c>
      <c r="BV93" s="33">
        <v>0</v>
      </c>
      <c r="BW93" s="33">
        <v>0</v>
      </c>
      <c r="BX93" s="33">
        <v>0</v>
      </c>
      <c r="BY93" s="33">
        <v>0</v>
      </c>
      <c r="BZ93" s="33">
        <v>0</v>
      </c>
      <c r="CA93" s="33">
        <v>0</v>
      </c>
      <c r="CB93" s="33">
        <v>0</v>
      </c>
      <c r="CC93" s="33">
        <v>0</v>
      </c>
      <c r="CD93" s="33">
        <v>0</v>
      </c>
      <c r="CE93" s="33">
        <v>0</v>
      </c>
      <c r="CF93" s="33">
        <v>0</v>
      </c>
      <c r="CG93" s="33">
        <v>0</v>
      </c>
      <c r="CH93" s="33">
        <v>0</v>
      </c>
      <c r="CI93" s="33">
        <v>0</v>
      </c>
      <c r="CJ93" s="33">
        <v>0</v>
      </c>
      <c r="CK93" s="33">
        <v>0</v>
      </c>
      <c r="CL93" s="33">
        <v>0</v>
      </c>
      <c r="CM93" s="33">
        <v>0</v>
      </c>
      <c r="CN93" s="33">
        <v>0</v>
      </c>
      <c r="CO93" s="33">
        <v>0</v>
      </c>
      <c r="CP93" s="33">
        <v>0</v>
      </c>
      <c r="CQ93" s="33">
        <v>0</v>
      </c>
      <c r="CR93" s="33">
        <v>0</v>
      </c>
      <c r="CS93" s="33">
        <v>0</v>
      </c>
      <c r="CT93" s="33">
        <v>0</v>
      </c>
      <c r="CU93" s="33">
        <v>0</v>
      </c>
      <c r="CV93" s="33">
        <v>0</v>
      </c>
      <c r="CW93" s="33">
        <v>0</v>
      </c>
      <c r="CX93" s="33">
        <v>0</v>
      </c>
      <c r="CY93" s="33">
        <v>0</v>
      </c>
      <c r="CZ93" s="33">
        <v>0</v>
      </c>
      <c r="DA93" s="33">
        <v>0</v>
      </c>
      <c r="DB93" s="33">
        <v>0</v>
      </c>
      <c r="DC93" s="33">
        <v>0</v>
      </c>
      <c r="DD93" s="33">
        <v>0</v>
      </c>
      <c r="DE93" s="33">
        <v>0</v>
      </c>
      <c r="DF93" s="33">
        <v>0</v>
      </c>
      <c r="DG93" s="33">
        <v>0</v>
      </c>
      <c r="DH93" s="33">
        <v>0</v>
      </c>
      <c r="DI93" s="33">
        <v>0</v>
      </c>
      <c r="DJ93" s="33">
        <v>0</v>
      </c>
      <c r="DK93" s="33">
        <v>0</v>
      </c>
      <c r="DL93" s="33">
        <v>0</v>
      </c>
      <c r="DM93" s="33">
        <v>0</v>
      </c>
      <c r="DN93" s="33">
        <v>0</v>
      </c>
      <c r="DO93" s="33">
        <v>0</v>
      </c>
      <c r="DP93" s="33">
        <v>0</v>
      </c>
      <c r="DQ93" s="33">
        <v>0</v>
      </c>
      <c r="DR93" s="33">
        <v>0</v>
      </c>
      <c r="DS93" s="33">
        <v>0</v>
      </c>
      <c r="DT93" s="33">
        <v>0</v>
      </c>
      <c r="DU93" s="33">
        <v>0</v>
      </c>
      <c r="DV93" s="33">
        <v>0</v>
      </c>
      <c r="DW93" s="33">
        <v>0</v>
      </c>
      <c r="DX93" s="33">
        <v>0</v>
      </c>
      <c r="DY93" s="33">
        <v>0</v>
      </c>
      <c r="DZ93" s="33">
        <v>0</v>
      </c>
      <c r="EA93" s="33">
        <v>0</v>
      </c>
      <c r="EB93" s="33">
        <v>0</v>
      </c>
      <c r="EC93" s="33">
        <v>0</v>
      </c>
      <c r="ED93" s="33">
        <v>0</v>
      </c>
      <c r="EE93" s="33">
        <v>0</v>
      </c>
      <c r="EF93" s="33">
        <v>0</v>
      </c>
      <c r="EG93" s="33">
        <v>0</v>
      </c>
      <c r="EH93" s="33">
        <v>0</v>
      </c>
      <c r="EI93" s="33">
        <v>0</v>
      </c>
      <c r="EJ93" s="33">
        <v>0</v>
      </c>
      <c r="EK93" s="33">
        <v>0</v>
      </c>
      <c r="EL93" s="33">
        <v>0</v>
      </c>
      <c r="EM93" s="33">
        <v>0</v>
      </c>
      <c r="EN93" s="33">
        <v>0</v>
      </c>
      <c r="EO93" s="33">
        <v>0</v>
      </c>
      <c r="EP93" s="33">
        <v>0</v>
      </c>
      <c r="EQ93" s="33">
        <v>0</v>
      </c>
      <c r="ER93" s="33">
        <v>0</v>
      </c>
      <c r="ES93" s="33">
        <v>0</v>
      </c>
      <c r="ET93" s="33">
        <v>0</v>
      </c>
      <c r="EU93" s="33">
        <v>0</v>
      </c>
      <c r="EV93" s="33">
        <v>0</v>
      </c>
      <c r="EW93" s="33">
        <v>0</v>
      </c>
      <c r="EX93" s="33">
        <v>0</v>
      </c>
      <c r="EY93" s="33">
        <v>0</v>
      </c>
      <c r="EZ93" s="33">
        <v>0</v>
      </c>
      <c r="FA93" s="33">
        <v>0</v>
      </c>
      <c r="FB93" s="33">
        <v>0</v>
      </c>
      <c r="FC93" s="33">
        <v>0</v>
      </c>
      <c r="FD93" s="33">
        <v>0</v>
      </c>
      <c r="FE93" s="33">
        <v>0</v>
      </c>
      <c r="FF93" s="33">
        <v>0</v>
      </c>
      <c r="FG93" s="33">
        <v>0</v>
      </c>
      <c r="FH93" s="33">
        <v>0</v>
      </c>
      <c r="FI93" s="33">
        <v>0</v>
      </c>
      <c r="FJ93" s="33">
        <v>0</v>
      </c>
      <c r="FK93" s="33">
        <v>0</v>
      </c>
      <c r="FL93" s="33">
        <v>0</v>
      </c>
      <c r="FM93" s="33">
        <v>0</v>
      </c>
      <c r="FN93" s="33">
        <v>0</v>
      </c>
      <c r="FO93" s="33">
        <v>0</v>
      </c>
      <c r="FP93" s="33">
        <v>0</v>
      </c>
      <c r="FQ93" s="33">
        <v>0</v>
      </c>
      <c r="FR93" s="33">
        <v>0</v>
      </c>
      <c r="FS93">
        <v>1</v>
      </c>
    </row>
    <row r="94" spans="1:175" x14ac:dyDescent="0.2">
      <c r="A94" t="s">
        <v>181</v>
      </c>
      <c r="B94" t="s">
        <v>230</v>
      </c>
      <c r="C94">
        <v>42978</v>
      </c>
      <c r="D94">
        <v>44</v>
      </c>
      <c r="E94" s="33">
        <v>59.419469999999997</v>
      </c>
      <c r="F94" s="33">
        <v>55.816119999999998</v>
      </c>
      <c r="G94" s="33">
        <v>53.757350000000002</v>
      </c>
      <c r="H94" s="33">
        <v>52.707120000000003</v>
      </c>
      <c r="I94" s="33">
        <v>52.150089999999999</v>
      </c>
      <c r="J94" s="33">
        <v>63.214230000000001</v>
      </c>
      <c r="K94" s="33">
        <v>67.563739999999996</v>
      </c>
      <c r="L94" s="33">
        <v>76.405910000000006</v>
      </c>
      <c r="M94" s="33">
        <v>89.247929999999997</v>
      </c>
      <c r="N94" s="33">
        <v>111.5663</v>
      </c>
      <c r="O94" s="33">
        <v>139.2448</v>
      </c>
      <c r="P94" s="33">
        <v>151.05670000000001</v>
      </c>
      <c r="Q94" s="33">
        <v>163.4699</v>
      </c>
      <c r="R94" s="33">
        <v>156.64099999999999</v>
      </c>
      <c r="S94" s="33">
        <v>167.1422</v>
      </c>
      <c r="T94" s="33">
        <v>153.983</v>
      </c>
      <c r="U94" s="33">
        <v>152.52889999999999</v>
      </c>
      <c r="V94" s="33">
        <v>146.90610000000001</v>
      </c>
      <c r="W94" s="33">
        <v>140.88730000000001</v>
      </c>
      <c r="X94" s="33">
        <v>142.67689999999999</v>
      </c>
      <c r="Y94" s="33">
        <v>129.3493</v>
      </c>
      <c r="Z94" s="33">
        <v>111.8995</v>
      </c>
      <c r="AA94" s="33">
        <v>79.866650000000007</v>
      </c>
      <c r="AB94" s="33">
        <v>66.858930000000001</v>
      </c>
      <c r="AC94" s="33">
        <v>-7.2330629999999996</v>
      </c>
      <c r="AD94" s="33">
        <v>-9.740361</v>
      </c>
      <c r="AE94" s="33">
        <v>-7.8348899999999997</v>
      </c>
      <c r="AF94" s="33">
        <v>-3.5967220000000002</v>
      </c>
      <c r="AG94" s="33">
        <v>-18.932210000000001</v>
      </c>
      <c r="AH94" s="33">
        <v>-18.89631</v>
      </c>
      <c r="AI94" s="33">
        <v>-18.399760000000001</v>
      </c>
      <c r="AJ94" s="33">
        <v>-4.7003979999999999</v>
      </c>
      <c r="AK94" s="33">
        <v>-5.0137499999999999</v>
      </c>
      <c r="AL94" s="33">
        <v>-7.3146000000000004</v>
      </c>
      <c r="AM94" s="33">
        <v>-8.7188320000000008</v>
      </c>
      <c r="AN94" s="33">
        <v>-7.4019079999999997</v>
      </c>
      <c r="AO94" s="33">
        <v>-0.98301150000000004</v>
      </c>
      <c r="AP94" s="33">
        <v>-6.619586</v>
      </c>
      <c r="AQ94" s="33">
        <v>7.0151349999999999</v>
      </c>
      <c r="AR94" s="33">
        <v>0.55497529999999995</v>
      </c>
      <c r="AS94" s="33">
        <v>-0.64863990000000005</v>
      </c>
      <c r="AT94" s="33">
        <v>-5.9962590000000002</v>
      </c>
      <c r="AU94" s="33">
        <v>-3.478758</v>
      </c>
      <c r="AV94" s="33">
        <v>-9.7584680000000006</v>
      </c>
      <c r="AW94" s="33">
        <v>-13.177250000000001</v>
      </c>
      <c r="AX94" s="33">
        <v>-10.27345</v>
      </c>
      <c r="AY94" s="33">
        <v>-10.57635</v>
      </c>
      <c r="AZ94" s="33">
        <v>-9.2459209999999992</v>
      </c>
      <c r="BA94" s="33">
        <v>-2.4035660000000001</v>
      </c>
      <c r="BB94" s="33">
        <v>-4.8808470000000002</v>
      </c>
      <c r="BC94" s="33">
        <v>-2.8260540000000001</v>
      </c>
      <c r="BD94" s="33">
        <v>-0.28579310000000002</v>
      </c>
      <c r="BE94" s="33">
        <v>-13.6851</v>
      </c>
      <c r="BF94" s="33">
        <v>-10.543480000000001</v>
      </c>
      <c r="BG94" s="33">
        <v>-13.013920000000001</v>
      </c>
      <c r="BH94" s="33">
        <v>-0.87943179999999999</v>
      </c>
      <c r="BI94" s="33">
        <v>-1.470793</v>
      </c>
      <c r="BJ94" s="33">
        <v>-3.8547319999999998</v>
      </c>
      <c r="BK94" s="33">
        <v>-1.386674</v>
      </c>
      <c r="BL94" s="33">
        <v>1.941063</v>
      </c>
      <c r="BM94" s="33">
        <v>12.0852</v>
      </c>
      <c r="BN94" s="33">
        <v>6.9892799999999999</v>
      </c>
      <c r="BO94" s="33">
        <v>19.117509999999999</v>
      </c>
      <c r="BP94" s="33">
        <v>12.826169999999999</v>
      </c>
      <c r="BQ94" s="33">
        <v>12.067209999999999</v>
      </c>
      <c r="BR94" s="33">
        <v>6.9846570000000003</v>
      </c>
      <c r="BS94" s="33">
        <v>2.5168360000000001</v>
      </c>
      <c r="BT94" s="33">
        <v>-4.249701</v>
      </c>
      <c r="BU94" s="33">
        <v>-7.6461069999999998</v>
      </c>
      <c r="BV94" s="33">
        <v>-5.2739500000000001</v>
      </c>
      <c r="BW94" s="33">
        <v>-5.8677650000000003</v>
      </c>
      <c r="BX94" s="33">
        <v>-4.473719</v>
      </c>
      <c r="BY94" s="33">
        <v>0.94132919999999998</v>
      </c>
      <c r="BZ94" s="33">
        <v>-1.515163</v>
      </c>
      <c r="CA94" s="33">
        <v>0.64305089999999998</v>
      </c>
      <c r="CB94" s="33">
        <v>2.0073460000000001</v>
      </c>
      <c r="CC94" s="33">
        <v>-10.05096</v>
      </c>
      <c r="CD94" s="33">
        <v>-4.7583330000000004</v>
      </c>
      <c r="CE94" s="33">
        <v>-9.2836940000000006</v>
      </c>
      <c r="CF94" s="33">
        <v>1.766958</v>
      </c>
      <c r="CG94" s="33">
        <v>0.98304780000000003</v>
      </c>
      <c r="CH94" s="33">
        <v>-1.4584379999999999</v>
      </c>
      <c r="CI94" s="33">
        <v>3.6915559999999998</v>
      </c>
      <c r="CJ94" s="33">
        <v>8.4119770000000003</v>
      </c>
      <c r="CK94" s="33">
        <v>21.136209999999998</v>
      </c>
      <c r="CL94" s="33">
        <v>16.414739999999998</v>
      </c>
      <c r="CM94" s="33">
        <v>27.499569999999999</v>
      </c>
      <c r="CN94" s="33">
        <v>21.32517</v>
      </c>
      <c r="CO94" s="33">
        <v>20.87416</v>
      </c>
      <c r="CP94" s="33">
        <v>15.975199999999999</v>
      </c>
      <c r="CQ94" s="33">
        <v>6.6693660000000001</v>
      </c>
      <c r="CR94" s="33">
        <v>-0.4343455</v>
      </c>
      <c r="CS94" s="33">
        <v>-3.8152509999999999</v>
      </c>
      <c r="CT94" s="33">
        <v>-1.8113079999999999</v>
      </c>
      <c r="CU94" s="33">
        <v>-2.6066099999999999</v>
      </c>
      <c r="CV94" s="33">
        <v>-1.168506</v>
      </c>
      <c r="CW94" s="33">
        <v>4.2862239999999998</v>
      </c>
      <c r="CX94" s="33">
        <v>1.8505210000000001</v>
      </c>
      <c r="CY94" s="33">
        <v>4.1121549999999996</v>
      </c>
      <c r="CZ94" s="33">
        <v>4.3004850000000001</v>
      </c>
      <c r="DA94" s="33">
        <v>-6.4168219999999998</v>
      </c>
      <c r="DB94" s="33">
        <v>1.0268109999999999</v>
      </c>
      <c r="DC94" s="33">
        <v>-5.5534730000000003</v>
      </c>
      <c r="DD94" s="33">
        <v>4.413348</v>
      </c>
      <c r="DE94" s="33">
        <v>3.4368889999999999</v>
      </c>
      <c r="DF94" s="33">
        <v>0.93785580000000002</v>
      </c>
      <c r="DG94" s="33">
        <v>8.7697859999999999</v>
      </c>
      <c r="DH94" s="33">
        <v>14.88289</v>
      </c>
      <c r="DI94" s="33">
        <v>30.18722</v>
      </c>
      <c r="DJ94" s="33">
        <v>25.840199999999999</v>
      </c>
      <c r="DK94" s="33">
        <v>35.881639999999997</v>
      </c>
      <c r="DL94" s="33">
        <v>29.824169999999999</v>
      </c>
      <c r="DM94" s="33">
        <v>29.68112</v>
      </c>
      <c r="DN94" s="33">
        <v>24.96574</v>
      </c>
      <c r="DO94" s="33">
        <v>10.821899999999999</v>
      </c>
      <c r="DP94" s="33">
        <v>3.3810099999999998</v>
      </c>
      <c r="DQ94" s="33">
        <v>1.56043E-2</v>
      </c>
      <c r="DR94" s="33">
        <v>1.6513340000000001</v>
      </c>
      <c r="DS94" s="33">
        <v>0.65454489999999999</v>
      </c>
      <c r="DT94" s="33">
        <v>2.1367069999999999</v>
      </c>
      <c r="DU94" s="33">
        <v>9.1157210000000006</v>
      </c>
      <c r="DV94" s="33">
        <v>6.7100350000000004</v>
      </c>
      <c r="DW94" s="33">
        <v>9.1209919999999993</v>
      </c>
      <c r="DX94" s="33">
        <v>7.6114129999999998</v>
      </c>
      <c r="DY94" s="33">
        <v>-1.169705</v>
      </c>
      <c r="DZ94" s="33">
        <v>9.3796420000000005</v>
      </c>
      <c r="EA94" s="33">
        <v>-0.16762579999999999</v>
      </c>
      <c r="EB94" s="33">
        <v>8.2343139999999995</v>
      </c>
      <c r="EC94" s="33">
        <v>6.9798460000000002</v>
      </c>
      <c r="ED94" s="33">
        <v>4.3977240000000002</v>
      </c>
      <c r="EE94" s="33">
        <v>16.101939999999999</v>
      </c>
      <c r="EF94" s="33">
        <v>24.225860000000001</v>
      </c>
      <c r="EG94" s="33">
        <v>43.255429999999997</v>
      </c>
      <c r="EH94" s="33">
        <v>39.449069999999999</v>
      </c>
      <c r="EI94" s="33">
        <v>47.984000000000002</v>
      </c>
      <c r="EJ94" s="33">
        <v>42.095370000000003</v>
      </c>
      <c r="EK94" s="33">
        <v>42.39696</v>
      </c>
      <c r="EL94" s="33">
        <v>37.946660000000001</v>
      </c>
      <c r="EM94" s="33">
        <v>16.817489999999999</v>
      </c>
      <c r="EN94" s="33">
        <v>8.8897759999999995</v>
      </c>
      <c r="EO94" s="33">
        <v>5.5467510000000004</v>
      </c>
      <c r="EP94" s="33">
        <v>6.6508380000000002</v>
      </c>
      <c r="EQ94" s="33">
        <v>5.3631349999999998</v>
      </c>
      <c r="ER94" s="33">
        <v>6.9089090000000004</v>
      </c>
      <c r="ES94" s="33">
        <v>73.198549999999997</v>
      </c>
      <c r="ET94" s="33">
        <v>72.460130000000007</v>
      </c>
      <c r="EU94" s="33">
        <v>71.589200000000005</v>
      </c>
      <c r="EV94" s="33">
        <v>71.931759999999997</v>
      </c>
      <c r="EW94" s="33">
        <v>72.232749999999996</v>
      </c>
      <c r="EX94" s="33">
        <v>71.684489999999997</v>
      </c>
      <c r="EY94" s="33">
        <v>71.248630000000006</v>
      </c>
      <c r="EZ94" s="33">
        <v>70.884519999999995</v>
      </c>
      <c r="FA94" s="33">
        <v>75.859110000000001</v>
      </c>
      <c r="FB94" s="33">
        <v>81.007850000000005</v>
      </c>
      <c r="FC94" s="33">
        <v>86.528850000000006</v>
      </c>
      <c r="FD94" s="33">
        <v>91.936250000000001</v>
      </c>
      <c r="FE94" s="33">
        <v>95.524709999999999</v>
      </c>
      <c r="FF94" s="33">
        <v>94.201480000000004</v>
      </c>
      <c r="FG94" s="33">
        <v>93.110709999999997</v>
      </c>
      <c r="FH94" s="33">
        <v>90.189610000000002</v>
      </c>
      <c r="FI94" s="33">
        <v>89.602209999999999</v>
      </c>
      <c r="FJ94" s="33">
        <v>88.666250000000005</v>
      </c>
      <c r="FK94" s="33">
        <v>87.341220000000007</v>
      </c>
      <c r="FL94" s="33">
        <v>81.61063</v>
      </c>
      <c r="FM94" s="33">
        <v>78.231369999999998</v>
      </c>
      <c r="FN94" s="33">
        <v>76.832769999999996</v>
      </c>
      <c r="FO94" s="33">
        <v>75.571129999999997</v>
      </c>
      <c r="FP94" s="33">
        <v>72.96266</v>
      </c>
      <c r="FQ94" s="33">
        <v>111.2826</v>
      </c>
      <c r="FR94" s="33">
        <v>15.48372</v>
      </c>
      <c r="FS94">
        <v>0</v>
      </c>
    </row>
    <row r="95" spans="1:175" x14ac:dyDescent="0.2">
      <c r="A95" t="s">
        <v>181</v>
      </c>
      <c r="B95" t="s">
        <v>230</v>
      </c>
      <c r="C95">
        <v>42979</v>
      </c>
      <c r="D95">
        <v>44</v>
      </c>
      <c r="E95" s="33">
        <v>59.120759999999997</v>
      </c>
      <c r="F95" s="33">
        <v>62.153640000000003</v>
      </c>
      <c r="G95" s="33">
        <v>57.20467</v>
      </c>
      <c r="H95" s="33">
        <v>54.629519999999999</v>
      </c>
      <c r="I95" s="33">
        <v>56.375489999999999</v>
      </c>
      <c r="J95" s="33">
        <v>58.811610000000002</v>
      </c>
      <c r="K95" s="33">
        <v>73.054749999999999</v>
      </c>
      <c r="L95" s="33">
        <v>81.656239999999997</v>
      </c>
      <c r="M95" s="33">
        <v>93.987930000000006</v>
      </c>
      <c r="N95" s="33">
        <v>119.5031</v>
      </c>
      <c r="O95" s="33">
        <v>145.5607</v>
      </c>
      <c r="P95" s="33">
        <v>158.1317</v>
      </c>
      <c r="Q95" s="33">
        <v>162.77420000000001</v>
      </c>
      <c r="R95" s="33">
        <v>163.00239999999999</v>
      </c>
      <c r="S95" s="33">
        <v>173.62469999999999</v>
      </c>
      <c r="T95" s="33">
        <v>165.5797</v>
      </c>
      <c r="U95" s="33">
        <v>156.39400000000001</v>
      </c>
      <c r="V95" s="33">
        <v>149.0197</v>
      </c>
      <c r="W95" s="33">
        <v>147.5275</v>
      </c>
      <c r="X95" s="33">
        <v>147.715</v>
      </c>
      <c r="Y95" s="33">
        <v>140.24690000000001</v>
      </c>
      <c r="Z95" s="33">
        <v>124.55419999999999</v>
      </c>
      <c r="AA95" s="33">
        <v>89.646870000000007</v>
      </c>
      <c r="AB95" s="33">
        <v>73.082890000000006</v>
      </c>
      <c r="AC95" s="33">
        <v>-14.51169</v>
      </c>
      <c r="AD95" s="33">
        <v>-9.9733049999999999</v>
      </c>
      <c r="AE95" s="33">
        <v>-12.63105</v>
      </c>
      <c r="AF95" s="33">
        <v>-11.51191</v>
      </c>
      <c r="AG95" s="33">
        <v>-12.58222</v>
      </c>
      <c r="AH95" s="33">
        <v>-18.61486</v>
      </c>
      <c r="AI95" s="33">
        <v>-20.528759999999998</v>
      </c>
      <c r="AJ95" s="33">
        <v>-11.89165</v>
      </c>
      <c r="AK95" s="33">
        <v>-7.6978030000000004</v>
      </c>
      <c r="AL95" s="33">
        <v>-15.46735</v>
      </c>
      <c r="AM95" s="33">
        <v>-17.476880000000001</v>
      </c>
      <c r="AN95" s="33">
        <v>-17.19435</v>
      </c>
      <c r="AO95" s="33">
        <v>-15.40687</v>
      </c>
      <c r="AP95" s="33">
        <v>-20.638750000000002</v>
      </c>
      <c r="AQ95" s="33">
        <v>-5.2259690000000001</v>
      </c>
      <c r="AR95" s="33">
        <v>-2.5523570000000002</v>
      </c>
      <c r="AS95" s="33">
        <v>-5.6313449999999996</v>
      </c>
      <c r="AT95" s="33">
        <v>-9.5955519999999996</v>
      </c>
      <c r="AU95" s="33">
        <v>-4.9375840000000002</v>
      </c>
      <c r="AV95" s="33">
        <v>-9.2281060000000004</v>
      </c>
      <c r="AW95" s="33">
        <v>-4.9321890000000002</v>
      </c>
      <c r="AX95" s="33">
        <v>1.7266189999999999</v>
      </c>
      <c r="AY95" s="33">
        <v>2.2242440000000001</v>
      </c>
      <c r="AZ95" s="33">
        <v>0.1432408</v>
      </c>
      <c r="BA95" s="33">
        <v>-8.0225519999999992</v>
      </c>
      <c r="BB95" s="33">
        <v>-3.2250559999999999</v>
      </c>
      <c r="BC95" s="33">
        <v>-5.3696640000000002</v>
      </c>
      <c r="BD95" s="33">
        <v>-5.1531399999999996</v>
      </c>
      <c r="BE95" s="33">
        <v>-6.1352440000000001</v>
      </c>
      <c r="BF95" s="33">
        <v>-11.97606</v>
      </c>
      <c r="BG95" s="33">
        <v>-12.86741</v>
      </c>
      <c r="BH95" s="33">
        <v>-4.6774120000000003</v>
      </c>
      <c r="BI95" s="33">
        <v>0.50105259999999996</v>
      </c>
      <c r="BJ95" s="33">
        <v>-8.1126229999999993</v>
      </c>
      <c r="BK95" s="33">
        <v>-9.2337749999999996</v>
      </c>
      <c r="BL95" s="33">
        <v>-8.2593189999999996</v>
      </c>
      <c r="BM95" s="33">
        <v>-5.9828520000000003</v>
      </c>
      <c r="BN95" s="33">
        <v>-11.12415</v>
      </c>
      <c r="BO95" s="33">
        <v>2.8552550000000001</v>
      </c>
      <c r="BP95" s="33">
        <v>3.9731770000000002</v>
      </c>
      <c r="BQ95" s="33">
        <v>0.57518230000000004</v>
      </c>
      <c r="BR95" s="33">
        <v>-4.553947</v>
      </c>
      <c r="BS95" s="33">
        <v>0.1833574</v>
      </c>
      <c r="BT95" s="33">
        <v>-3.4962689999999998</v>
      </c>
      <c r="BU95" s="33">
        <v>0.32939190000000002</v>
      </c>
      <c r="BV95" s="33">
        <v>6.5414019999999997</v>
      </c>
      <c r="BW95" s="33">
        <v>6.6328110000000002</v>
      </c>
      <c r="BX95" s="33">
        <v>4.5417389999999997</v>
      </c>
      <c r="BY95" s="33">
        <v>-3.5281899999999999</v>
      </c>
      <c r="BZ95" s="33">
        <v>1.44876</v>
      </c>
      <c r="CA95" s="33">
        <v>-0.34044790000000003</v>
      </c>
      <c r="CB95" s="33">
        <v>-0.74907769999999996</v>
      </c>
      <c r="CC95" s="33">
        <v>-1.6700889999999999</v>
      </c>
      <c r="CD95" s="33">
        <v>-7.3780390000000002</v>
      </c>
      <c r="CE95" s="33">
        <v>-7.5611800000000002</v>
      </c>
      <c r="CF95" s="33">
        <v>0.31914969999999998</v>
      </c>
      <c r="CG95" s="33">
        <v>6.1795549999999997</v>
      </c>
      <c r="CH95" s="33">
        <v>-3.0187620000000002</v>
      </c>
      <c r="CI95" s="33">
        <v>-3.5246270000000002</v>
      </c>
      <c r="CJ95" s="33">
        <v>-2.0709420000000001</v>
      </c>
      <c r="CK95" s="33">
        <v>0.54419280000000003</v>
      </c>
      <c r="CL95" s="33">
        <v>-4.5343640000000001</v>
      </c>
      <c r="CM95" s="33">
        <v>8.4522870000000001</v>
      </c>
      <c r="CN95" s="33">
        <v>8.4927419999999998</v>
      </c>
      <c r="CO95" s="33">
        <v>4.8738039999999998</v>
      </c>
      <c r="CP95" s="33">
        <v>-1.062147</v>
      </c>
      <c r="CQ95" s="33">
        <v>3.7301060000000001</v>
      </c>
      <c r="CR95" s="33">
        <v>0.47358299999999998</v>
      </c>
      <c r="CS95" s="33">
        <v>3.9735469999999999</v>
      </c>
      <c r="CT95" s="33">
        <v>9.8761060000000001</v>
      </c>
      <c r="CU95" s="33">
        <v>9.6861719999999991</v>
      </c>
      <c r="CV95" s="33">
        <v>7.5881249999999998</v>
      </c>
      <c r="CW95" s="33">
        <v>0.96617140000000001</v>
      </c>
      <c r="CX95" s="33">
        <v>6.1225759999999996</v>
      </c>
      <c r="CY95" s="33">
        <v>4.6887679999999996</v>
      </c>
      <c r="CZ95" s="33">
        <v>3.6549839999999998</v>
      </c>
      <c r="DA95" s="33">
        <v>2.7950659999999998</v>
      </c>
      <c r="DB95" s="33">
        <v>-2.7800229999999999</v>
      </c>
      <c r="DC95" s="33">
        <v>-2.25495</v>
      </c>
      <c r="DD95" s="33">
        <v>5.3157110000000003</v>
      </c>
      <c r="DE95" s="33">
        <v>11.85806</v>
      </c>
      <c r="DF95" s="33">
        <v>2.0750989999999998</v>
      </c>
      <c r="DG95" s="33">
        <v>2.1845210000000002</v>
      </c>
      <c r="DH95" s="33">
        <v>4.1174350000000004</v>
      </c>
      <c r="DI95" s="33">
        <v>7.0712380000000001</v>
      </c>
      <c r="DJ95" s="33">
        <v>2.0554209999999999</v>
      </c>
      <c r="DK95" s="33">
        <v>14.04932</v>
      </c>
      <c r="DL95" s="33">
        <v>13.012309999999999</v>
      </c>
      <c r="DM95" s="33">
        <v>9.1724259999999997</v>
      </c>
      <c r="DN95" s="33">
        <v>2.4296530000000001</v>
      </c>
      <c r="DO95" s="33">
        <v>7.2768550000000003</v>
      </c>
      <c r="DP95" s="33">
        <v>4.4434360000000002</v>
      </c>
      <c r="DQ95" s="33">
        <v>7.6177020000000004</v>
      </c>
      <c r="DR95" s="33">
        <v>13.21081</v>
      </c>
      <c r="DS95" s="33">
        <v>12.73953</v>
      </c>
      <c r="DT95" s="33">
        <v>10.634510000000001</v>
      </c>
      <c r="DU95" s="33">
        <v>7.4553149999999997</v>
      </c>
      <c r="DV95" s="33">
        <v>12.87082</v>
      </c>
      <c r="DW95" s="33">
        <v>11.95016</v>
      </c>
      <c r="DX95" s="33">
        <v>10.01375</v>
      </c>
      <c r="DY95" s="33">
        <v>9.2420410000000004</v>
      </c>
      <c r="DZ95" s="33">
        <v>3.8587820000000002</v>
      </c>
      <c r="EA95" s="33">
        <v>5.4064040000000002</v>
      </c>
      <c r="EB95" s="33">
        <v>12.529949999999999</v>
      </c>
      <c r="EC95" s="33">
        <v>20.056909999999998</v>
      </c>
      <c r="ED95" s="33">
        <v>9.4298249999999992</v>
      </c>
      <c r="EE95" s="33">
        <v>10.427619999999999</v>
      </c>
      <c r="EF95" s="33">
        <v>13.05247</v>
      </c>
      <c r="EG95" s="33">
        <v>16.495249999999999</v>
      </c>
      <c r="EH95" s="33">
        <v>11.57002</v>
      </c>
      <c r="EI95" s="33">
        <v>22.13054</v>
      </c>
      <c r="EJ95" s="33">
        <v>19.537839999999999</v>
      </c>
      <c r="EK95" s="33">
        <v>15.37895</v>
      </c>
      <c r="EL95" s="33">
        <v>7.4712589999999999</v>
      </c>
      <c r="EM95" s="33">
        <v>12.3978</v>
      </c>
      <c r="EN95" s="33">
        <v>10.175269999999999</v>
      </c>
      <c r="EO95" s="33">
        <v>12.87928</v>
      </c>
      <c r="EP95" s="33">
        <v>18.025590000000001</v>
      </c>
      <c r="EQ95" s="33">
        <v>17.148099999999999</v>
      </c>
      <c r="ER95" s="33">
        <v>15.033010000000001</v>
      </c>
      <c r="ES95" s="33">
        <v>72.580920000000006</v>
      </c>
      <c r="ET95" s="33">
        <v>72.997330000000005</v>
      </c>
      <c r="EU95" s="33">
        <v>71.756870000000006</v>
      </c>
      <c r="EV95" s="33">
        <v>71.583259999999996</v>
      </c>
      <c r="EW95" s="33">
        <v>70.784229999999994</v>
      </c>
      <c r="EX95" s="33">
        <v>70.574640000000002</v>
      </c>
      <c r="EY95" s="33">
        <v>71.000510000000006</v>
      </c>
      <c r="EZ95" s="33">
        <v>70.877870000000001</v>
      </c>
      <c r="FA95" s="33">
        <v>78.107600000000005</v>
      </c>
      <c r="FB95" s="33">
        <v>86.018429999999995</v>
      </c>
      <c r="FC95" s="33">
        <v>92.920010000000005</v>
      </c>
      <c r="FD95" s="33">
        <v>96.969639999999998</v>
      </c>
      <c r="FE95" s="33">
        <v>97.957629999999995</v>
      </c>
      <c r="FF95" s="33">
        <v>97.689490000000006</v>
      </c>
      <c r="FG95" s="33">
        <v>97.049800000000005</v>
      </c>
      <c r="FH95" s="33">
        <v>95.679670000000002</v>
      </c>
      <c r="FI95" s="33">
        <v>94.678759999999997</v>
      </c>
      <c r="FJ95" s="33">
        <v>92.203999999999994</v>
      </c>
      <c r="FK95" s="33">
        <v>89.434960000000004</v>
      </c>
      <c r="FL95" s="33">
        <v>86.254360000000005</v>
      </c>
      <c r="FM95" s="33">
        <v>83.090249999999997</v>
      </c>
      <c r="FN95" s="33">
        <v>80.919269999999997</v>
      </c>
      <c r="FO95" s="33">
        <v>78.801180000000002</v>
      </c>
      <c r="FP95" s="33">
        <v>76.983090000000004</v>
      </c>
      <c r="FQ95" s="33">
        <v>169.37100000000001</v>
      </c>
      <c r="FR95" s="33">
        <v>9.3945179999999997</v>
      </c>
      <c r="FS95">
        <v>0</v>
      </c>
    </row>
    <row r="96" spans="1:175" x14ac:dyDescent="0.2">
      <c r="A96" t="s">
        <v>181</v>
      </c>
      <c r="B96" t="s">
        <v>230</v>
      </c>
      <c r="C96">
        <v>42980</v>
      </c>
      <c r="D96">
        <v>44</v>
      </c>
      <c r="E96" s="33">
        <v>57.506050000000002</v>
      </c>
      <c r="F96" s="33">
        <v>55.262799999999999</v>
      </c>
      <c r="G96" s="33">
        <v>53.176090000000002</v>
      </c>
      <c r="H96" s="33">
        <v>50.630189999999999</v>
      </c>
      <c r="I96" s="33">
        <v>51.155050000000003</v>
      </c>
      <c r="J96" s="33">
        <v>52.954700000000003</v>
      </c>
      <c r="K96" s="33">
        <v>59.935519999999997</v>
      </c>
      <c r="L96" s="33">
        <v>79.243840000000006</v>
      </c>
      <c r="M96" s="33">
        <v>92.370739999999998</v>
      </c>
      <c r="N96" s="33">
        <v>108.3592</v>
      </c>
      <c r="O96" s="33">
        <v>132.20820000000001</v>
      </c>
      <c r="P96" s="33">
        <v>147.874</v>
      </c>
      <c r="Q96" s="33">
        <v>139.6515</v>
      </c>
      <c r="R96" s="33">
        <v>131.24</v>
      </c>
      <c r="S96" s="33">
        <v>129.86529999999999</v>
      </c>
      <c r="T96" s="33">
        <v>127.6973</v>
      </c>
      <c r="U96" s="33">
        <v>125.7274</v>
      </c>
      <c r="V96" s="33">
        <v>125.18980000000001</v>
      </c>
      <c r="W96" s="33">
        <v>126.44329999999999</v>
      </c>
      <c r="X96" s="33">
        <v>127.9457</v>
      </c>
      <c r="Y96" s="33">
        <v>121.5321</v>
      </c>
      <c r="Z96" s="33">
        <v>100.70740000000001</v>
      </c>
      <c r="AA96" s="33">
        <v>81.548810000000003</v>
      </c>
      <c r="AB96" s="33">
        <v>65.849900000000005</v>
      </c>
      <c r="AC96" s="33">
        <v>-8.9190699999999996</v>
      </c>
      <c r="AD96" s="33">
        <v>-9.6427859999999992</v>
      </c>
      <c r="AE96" s="33">
        <v>-7.2389559999999999</v>
      </c>
      <c r="AF96" s="33">
        <v>-12.15635</v>
      </c>
      <c r="AG96" s="33">
        <v>-12.79909</v>
      </c>
      <c r="AH96" s="33">
        <v>-15.461320000000001</v>
      </c>
      <c r="AI96" s="33">
        <v>-17.415959999999998</v>
      </c>
      <c r="AJ96" s="33">
        <v>-1.32908</v>
      </c>
      <c r="AK96" s="33">
        <v>-0.53711989999999998</v>
      </c>
      <c r="AL96" s="33">
        <v>-10.05584</v>
      </c>
      <c r="AM96" s="33">
        <v>-17.686409999999999</v>
      </c>
      <c r="AN96" s="33">
        <v>-14.08259</v>
      </c>
      <c r="AO96" s="33">
        <v>-29.55096</v>
      </c>
      <c r="AP96" s="33">
        <v>-48.261310000000002</v>
      </c>
      <c r="AQ96" s="33">
        <v>-51.814660000000003</v>
      </c>
      <c r="AR96" s="33">
        <v>-54.065469999999998</v>
      </c>
      <c r="AS96" s="33">
        <v>-55.435279999999999</v>
      </c>
      <c r="AT96" s="33">
        <v>-54.376809999999999</v>
      </c>
      <c r="AU96" s="33">
        <v>-51.332380000000001</v>
      </c>
      <c r="AV96" s="33">
        <v>-50.163879999999999</v>
      </c>
      <c r="AW96" s="33">
        <v>-43.139519999999997</v>
      </c>
      <c r="AX96" s="33">
        <v>-40.959690000000002</v>
      </c>
      <c r="AY96" s="33">
        <v>-21.246369999999999</v>
      </c>
      <c r="AZ96" s="33">
        <v>-15.34857</v>
      </c>
      <c r="BA96" s="33">
        <v>-5.1637300000000002</v>
      </c>
      <c r="BB96" s="33">
        <v>-5.6132669999999996</v>
      </c>
      <c r="BC96" s="33">
        <v>-3.5472730000000001</v>
      </c>
      <c r="BD96" s="33">
        <v>-7.5136120000000002</v>
      </c>
      <c r="BE96" s="33">
        <v>-8.4899979999999999</v>
      </c>
      <c r="BF96" s="33">
        <v>-10.881539999999999</v>
      </c>
      <c r="BG96" s="33">
        <v>-11.79224</v>
      </c>
      <c r="BH96" s="33">
        <v>4.7742509999999996</v>
      </c>
      <c r="BI96" s="33">
        <v>6.8158709999999996</v>
      </c>
      <c r="BJ96" s="33">
        <v>-3.3848189999999998</v>
      </c>
      <c r="BK96" s="33">
        <v>-10.42747</v>
      </c>
      <c r="BL96" s="33">
        <v>-7.2694340000000004</v>
      </c>
      <c r="BM96" s="33">
        <v>-23.3918</v>
      </c>
      <c r="BN96" s="33">
        <v>-38.98903</v>
      </c>
      <c r="BO96" s="33">
        <v>-41.137590000000003</v>
      </c>
      <c r="BP96" s="33">
        <v>-43.241219999999998</v>
      </c>
      <c r="BQ96" s="33">
        <v>-44.5869</v>
      </c>
      <c r="BR96" s="33">
        <v>-44.349310000000003</v>
      </c>
      <c r="BS96" s="33">
        <v>-42.269480000000001</v>
      </c>
      <c r="BT96" s="33">
        <v>-41.046750000000003</v>
      </c>
      <c r="BU96" s="33">
        <v>-34.790329999999997</v>
      </c>
      <c r="BV96" s="33">
        <v>-32.869610000000002</v>
      </c>
      <c r="BW96" s="33">
        <v>-13.063639999999999</v>
      </c>
      <c r="BX96" s="33">
        <v>-7.9182769999999998</v>
      </c>
      <c r="BY96" s="33">
        <v>-2.5627930000000001</v>
      </c>
      <c r="BZ96" s="33">
        <v>-2.8224339999999999</v>
      </c>
      <c r="CA96" s="33">
        <v>-0.99042479999999999</v>
      </c>
      <c r="CB96" s="33">
        <v>-4.2980689999999999</v>
      </c>
      <c r="CC96" s="33">
        <v>-5.5055310000000004</v>
      </c>
      <c r="CD96" s="33">
        <v>-7.7096030000000004</v>
      </c>
      <c r="CE96" s="33">
        <v>-7.8972740000000003</v>
      </c>
      <c r="CF96" s="33">
        <v>9.0014000000000003</v>
      </c>
      <c r="CG96" s="33">
        <v>11.908530000000001</v>
      </c>
      <c r="CH96" s="33">
        <v>1.2355100000000001</v>
      </c>
      <c r="CI96" s="33">
        <v>-5.399953</v>
      </c>
      <c r="CJ96" s="33">
        <v>-2.5506660000000001</v>
      </c>
      <c r="CK96" s="33">
        <v>-19.125979999999998</v>
      </c>
      <c r="CL96" s="33">
        <v>-32.567070000000001</v>
      </c>
      <c r="CM96" s="33">
        <v>-33.74268</v>
      </c>
      <c r="CN96" s="33">
        <v>-35.74438</v>
      </c>
      <c r="CO96" s="33">
        <v>-37.073340000000002</v>
      </c>
      <c r="CP96" s="33">
        <v>-37.404290000000003</v>
      </c>
      <c r="CQ96" s="33">
        <v>-35.992539999999998</v>
      </c>
      <c r="CR96" s="33">
        <v>-34.732250000000001</v>
      </c>
      <c r="CS96" s="33">
        <v>-29.007709999999999</v>
      </c>
      <c r="CT96" s="33">
        <v>-27.266439999999999</v>
      </c>
      <c r="CU96" s="33">
        <v>-7.3963089999999996</v>
      </c>
      <c r="CV96" s="33">
        <v>-2.7720799999999999</v>
      </c>
      <c r="CW96" s="33">
        <v>3.8144299999999999E-2</v>
      </c>
      <c r="CX96" s="33">
        <v>-3.1601200000000003E-2</v>
      </c>
      <c r="CY96" s="33">
        <v>1.566424</v>
      </c>
      <c r="CZ96" s="33">
        <v>-1.0825260000000001</v>
      </c>
      <c r="DA96" s="33">
        <v>-2.521064</v>
      </c>
      <c r="DB96" s="33">
        <v>-4.5376640000000004</v>
      </c>
      <c r="DC96" s="33">
        <v>-4.0023039999999996</v>
      </c>
      <c r="DD96" s="33">
        <v>13.22855</v>
      </c>
      <c r="DE96" s="33">
        <v>17.001190000000001</v>
      </c>
      <c r="DF96" s="33">
        <v>5.8558389999999996</v>
      </c>
      <c r="DG96" s="33">
        <v>-0.37243569999999998</v>
      </c>
      <c r="DH96" s="33">
        <v>2.1681020000000002</v>
      </c>
      <c r="DI96" s="33">
        <v>-14.86016</v>
      </c>
      <c r="DJ96" s="33">
        <v>-26.145109999999999</v>
      </c>
      <c r="DK96" s="33">
        <v>-26.347770000000001</v>
      </c>
      <c r="DL96" s="33">
        <v>-28.247540000000001</v>
      </c>
      <c r="DM96" s="33">
        <v>-29.55978</v>
      </c>
      <c r="DN96" s="33">
        <v>-30.45927</v>
      </c>
      <c r="DO96" s="33">
        <v>-29.715599999999998</v>
      </c>
      <c r="DP96" s="33">
        <v>-28.417760000000001</v>
      </c>
      <c r="DQ96" s="33">
        <v>-23.225090000000002</v>
      </c>
      <c r="DR96" s="33">
        <v>-21.663270000000001</v>
      </c>
      <c r="DS96" s="33">
        <v>-1.7289760000000001</v>
      </c>
      <c r="DT96" s="33">
        <v>2.374117</v>
      </c>
      <c r="DU96" s="33">
        <v>3.793485</v>
      </c>
      <c r="DV96" s="33">
        <v>3.9979179999999999</v>
      </c>
      <c r="DW96" s="33">
        <v>5.2581059999999997</v>
      </c>
      <c r="DX96" s="33">
        <v>3.5602079999999998</v>
      </c>
      <c r="DY96" s="33">
        <v>1.788033</v>
      </c>
      <c r="DZ96" s="33">
        <v>4.2110599999999998E-2</v>
      </c>
      <c r="EA96" s="33">
        <v>1.6214150000000001</v>
      </c>
      <c r="EB96" s="33">
        <v>19.331880000000002</v>
      </c>
      <c r="EC96" s="33">
        <v>24.354179999999999</v>
      </c>
      <c r="ED96" s="33">
        <v>12.526859999999999</v>
      </c>
      <c r="EE96" s="33">
        <v>6.886501</v>
      </c>
      <c r="EF96" s="33">
        <v>8.9812550000000009</v>
      </c>
      <c r="EG96" s="33">
        <v>-8.700996</v>
      </c>
      <c r="EH96" s="33">
        <v>-16.87283</v>
      </c>
      <c r="EI96" s="33">
        <v>-15.6707</v>
      </c>
      <c r="EJ96" s="33">
        <v>-17.423290000000001</v>
      </c>
      <c r="EK96" s="33">
        <v>-18.711400000000001</v>
      </c>
      <c r="EL96" s="33">
        <v>-20.43177</v>
      </c>
      <c r="EM96" s="33">
        <v>-20.652699999999999</v>
      </c>
      <c r="EN96" s="33">
        <v>-19.300630000000002</v>
      </c>
      <c r="EO96" s="33">
        <v>-14.8759</v>
      </c>
      <c r="EP96" s="33">
        <v>-13.57319</v>
      </c>
      <c r="EQ96" s="33">
        <v>6.4537519999999997</v>
      </c>
      <c r="ER96" s="33">
        <v>9.8044069999999994</v>
      </c>
      <c r="ES96" s="33">
        <v>76.031880000000001</v>
      </c>
      <c r="ET96" s="33">
        <v>74.742279999999994</v>
      </c>
      <c r="EU96" s="33">
        <v>72.940190000000001</v>
      </c>
      <c r="EV96" s="33">
        <v>73.200289999999995</v>
      </c>
      <c r="EW96" s="33">
        <v>72.910970000000006</v>
      </c>
      <c r="EX96" s="33">
        <v>72.168549999999996</v>
      </c>
      <c r="EY96" s="33">
        <v>72.171220000000005</v>
      </c>
      <c r="EZ96" s="33">
        <v>73.250600000000006</v>
      </c>
      <c r="FA96" s="33">
        <v>76.919629999999998</v>
      </c>
      <c r="FB96" s="33">
        <v>81.351240000000004</v>
      </c>
      <c r="FC96" s="33">
        <v>87.183710000000005</v>
      </c>
      <c r="FD96" s="33">
        <v>91.719679999999997</v>
      </c>
      <c r="FE96" s="33">
        <v>95.998500000000007</v>
      </c>
      <c r="FF96" s="33">
        <v>98.876649999999998</v>
      </c>
      <c r="FG96" s="33">
        <v>98.003429999999994</v>
      </c>
      <c r="FH96" s="33">
        <v>96.102819999999994</v>
      </c>
      <c r="FI96" s="33">
        <v>95.499870000000001</v>
      </c>
      <c r="FJ96" s="33">
        <v>95.555210000000002</v>
      </c>
      <c r="FK96" s="33">
        <v>93.569140000000004</v>
      </c>
      <c r="FL96" s="33">
        <v>90.886889999999994</v>
      </c>
      <c r="FM96" s="33">
        <v>87.853880000000004</v>
      </c>
      <c r="FN96" s="33">
        <v>87.501369999999994</v>
      </c>
      <c r="FO96" s="33">
        <v>87.101169999999996</v>
      </c>
      <c r="FP96" s="33">
        <v>84.189580000000007</v>
      </c>
      <c r="FQ96" s="33">
        <v>187.52590000000001</v>
      </c>
      <c r="FR96" s="33">
        <v>11.46753</v>
      </c>
      <c r="FS96">
        <v>0</v>
      </c>
    </row>
    <row r="97" spans="1:175" x14ac:dyDescent="0.2">
      <c r="A97" t="s">
        <v>181</v>
      </c>
      <c r="B97" t="s">
        <v>230</v>
      </c>
      <c r="C97" t="s">
        <v>235</v>
      </c>
      <c r="D97">
        <v>44</v>
      </c>
      <c r="E97" s="33">
        <v>59.270119999999999</v>
      </c>
      <c r="F97" s="33">
        <v>58.984879999999997</v>
      </c>
      <c r="G97" s="33">
        <v>55.481009999999998</v>
      </c>
      <c r="H97" s="33">
        <v>53.668320000000001</v>
      </c>
      <c r="I97" s="33">
        <v>54.262790000000003</v>
      </c>
      <c r="J97" s="33">
        <v>61.012920000000001</v>
      </c>
      <c r="K97" s="33">
        <v>70.309250000000006</v>
      </c>
      <c r="L97" s="33">
        <v>79.03107</v>
      </c>
      <c r="M97" s="33">
        <v>91.617940000000004</v>
      </c>
      <c r="N97" s="33">
        <v>115.5347</v>
      </c>
      <c r="O97" s="33">
        <v>142.40270000000001</v>
      </c>
      <c r="P97" s="33">
        <v>154.5942</v>
      </c>
      <c r="Q97" s="33">
        <v>163.12200000000001</v>
      </c>
      <c r="R97" s="33">
        <v>159.82169999999999</v>
      </c>
      <c r="S97" s="33">
        <v>170.3835</v>
      </c>
      <c r="T97" s="33">
        <v>159.78129999999999</v>
      </c>
      <c r="U97" s="33">
        <v>154.4615</v>
      </c>
      <c r="V97" s="33">
        <v>147.96289999999999</v>
      </c>
      <c r="W97" s="33">
        <v>144.20740000000001</v>
      </c>
      <c r="X97" s="33">
        <v>145.196</v>
      </c>
      <c r="Y97" s="33">
        <v>134.79810000000001</v>
      </c>
      <c r="Z97" s="33">
        <v>118.2269</v>
      </c>
      <c r="AA97" s="33">
        <v>84.75676</v>
      </c>
      <c r="AB97" s="33">
        <v>69.970920000000007</v>
      </c>
      <c r="AC97" s="33">
        <v>-10.56921</v>
      </c>
      <c r="AD97" s="33">
        <v>-9.4967769999999998</v>
      </c>
      <c r="AE97" s="33">
        <v>-10.03107</v>
      </c>
      <c r="AF97" s="33">
        <v>-7.0835520000000001</v>
      </c>
      <c r="AG97" s="33">
        <v>-13.01473</v>
      </c>
      <c r="AH97" s="33">
        <v>-16.629840000000002</v>
      </c>
      <c r="AI97" s="33">
        <v>-18.861249999999998</v>
      </c>
      <c r="AJ97" s="33">
        <v>-7.7414620000000003</v>
      </c>
      <c r="AK97" s="33">
        <v>-4.9410559999999997</v>
      </c>
      <c r="AL97" s="33">
        <v>-10.478770000000001</v>
      </c>
      <c r="AM97" s="33">
        <v>-5.2304529999999998</v>
      </c>
      <c r="AN97" s="33">
        <v>-5.7372639999999997</v>
      </c>
      <c r="AO97" s="33">
        <v>-4.1950469999999997</v>
      </c>
      <c r="AP97" s="33">
        <v>-10.466950000000001</v>
      </c>
      <c r="AQ97" s="33">
        <v>4.7873000000000001</v>
      </c>
      <c r="AR97" s="33">
        <v>3.3422519999999998</v>
      </c>
      <c r="AS97" s="33">
        <v>-0.18413650000000001</v>
      </c>
      <c r="AT97" s="33">
        <v>-4.9222970000000004</v>
      </c>
      <c r="AU97" s="33">
        <v>-2.3747929999999999</v>
      </c>
      <c r="AV97" s="33">
        <v>-9.2230519999999991</v>
      </c>
      <c r="AW97" s="33">
        <v>-8.4668659999999996</v>
      </c>
      <c r="AX97" s="33">
        <v>-3.6014170000000001</v>
      </c>
      <c r="AY97" s="33">
        <v>-3.2913679999999998</v>
      </c>
      <c r="AZ97" s="33">
        <v>-3.8593039999999998</v>
      </c>
      <c r="BA97" s="33">
        <v>-5.0890050000000002</v>
      </c>
      <c r="BB97" s="33">
        <v>-3.9056199999999999</v>
      </c>
      <c r="BC97" s="33">
        <v>-4.015244</v>
      </c>
      <c r="BD97" s="33">
        <v>-2.5268350000000002</v>
      </c>
      <c r="BE97" s="33">
        <v>-8.7879679999999993</v>
      </c>
      <c r="BF97" s="33">
        <v>-10.38993</v>
      </c>
      <c r="BG97" s="33">
        <v>-12.693910000000001</v>
      </c>
      <c r="BH97" s="33">
        <v>-2.5514990000000002</v>
      </c>
      <c r="BI97" s="33">
        <v>9.4021999999999994E-2</v>
      </c>
      <c r="BJ97" s="33">
        <v>-5.6104089999999998</v>
      </c>
      <c r="BK97" s="33">
        <v>-2.0909469999999999</v>
      </c>
      <c r="BL97" s="33">
        <v>-0.47447440000000002</v>
      </c>
      <c r="BM97" s="33">
        <v>4.6879</v>
      </c>
      <c r="BN97" s="33">
        <v>-0.77348099999999997</v>
      </c>
      <c r="BO97" s="33">
        <v>12.57925</v>
      </c>
      <c r="BP97" s="33">
        <v>10.17595</v>
      </c>
      <c r="BQ97" s="33">
        <v>7.5307060000000003</v>
      </c>
      <c r="BR97" s="33">
        <v>2.3912119999999999</v>
      </c>
      <c r="BS97" s="33">
        <v>2.1002999999999998</v>
      </c>
      <c r="BT97" s="33">
        <v>-3.7624070000000001</v>
      </c>
      <c r="BU97" s="33">
        <v>-3.4178109999999999</v>
      </c>
      <c r="BV97" s="33">
        <v>0.90870340000000005</v>
      </c>
      <c r="BW97" s="33">
        <v>0.74452989999999997</v>
      </c>
      <c r="BX97" s="33">
        <v>0.31718540000000001</v>
      </c>
      <c r="BY97" s="33">
        <v>-1.2934300000000001</v>
      </c>
      <c r="BZ97" s="33">
        <v>-3.3201500000000002E-2</v>
      </c>
      <c r="CA97" s="33">
        <v>0.15130150000000001</v>
      </c>
      <c r="CB97" s="33">
        <v>0.62913410000000003</v>
      </c>
      <c r="CC97" s="33">
        <v>-5.8605239999999998</v>
      </c>
      <c r="CD97" s="33">
        <v>-6.0681859999999999</v>
      </c>
      <c r="CE97" s="33">
        <v>-8.4224379999999996</v>
      </c>
      <c r="CF97" s="33">
        <v>1.0430539999999999</v>
      </c>
      <c r="CG97" s="33">
        <v>3.5813009999999998</v>
      </c>
      <c r="CH97" s="33">
        <v>-2.2385999999999999</v>
      </c>
      <c r="CI97" s="33">
        <v>8.3464499999999997E-2</v>
      </c>
      <c r="CJ97" s="33">
        <v>3.1705169999999998</v>
      </c>
      <c r="CK97" s="33">
        <v>10.840199999999999</v>
      </c>
      <c r="CL97" s="33">
        <v>5.9401869999999999</v>
      </c>
      <c r="CM97" s="33">
        <v>17.975930000000002</v>
      </c>
      <c r="CN97" s="33">
        <v>14.90896</v>
      </c>
      <c r="CO97" s="33">
        <v>12.87398</v>
      </c>
      <c r="CP97" s="33">
        <v>7.4565260000000002</v>
      </c>
      <c r="CQ97" s="33">
        <v>5.1997359999999997</v>
      </c>
      <c r="CR97" s="33">
        <v>1.9618699999999999E-2</v>
      </c>
      <c r="CS97" s="33">
        <v>7.9147899999999993E-2</v>
      </c>
      <c r="CT97" s="33">
        <v>4.0323989999999998</v>
      </c>
      <c r="CU97" s="33">
        <v>3.5397810000000001</v>
      </c>
      <c r="CV97" s="33">
        <v>3.2098100000000001</v>
      </c>
      <c r="CW97" s="33">
        <v>2.5021450000000001</v>
      </c>
      <c r="CX97" s="33">
        <v>3.8392170000000001</v>
      </c>
      <c r="CY97" s="33">
        <v>4.3178470000000004</v>
      </c>
      <c r="CZ97" s="33">
        <v>3.7851029999999999</v>
      </c>
      <c r="DA97" s="33">
        <v>-2.933081</v>
      </c>
      <c r="DB97" s="33">
        <v>-1.746445</v>
      </c>
      <c r="DC97" s="33">
        <v>-4.1509609999999997</v>
      </c>
      <c r="DD97" s="33">
        <v>4.637607</v>
      </c>
      <c r="DE97" s="33">
        <v>7.068581</v>
      </c>
      <c r="DF97" s="33">
        <v>1.1332089999999999</v>
      </c>
      <c r="DG97" s="33">
        <v>2.257876</v>
      </c>
      <c r="DH97" s="33">
        <v>6.8155089999999996</v>
      </c>
      <c r="DI97" s="33">
        <v>16.9925</v>
      </c>
      <c r="DJ97" s="33">
        <v>12.65386</v>
      </c>
      <c r="DK97" s="33">
        <v>23.372610000000002</v>
      </c>
      <c r="DL97" s="33">
        <v>19.641960000000001</v>
      </c>
      <c r="DM97" s="33">
        <v>18.21726</v>
      </c>
      <c r="DN97" s="33">
        <v>12.521839999999999</v>
      </c>
      <c r="DO97" s="33">
        <v>8.2991709999999994</v>
      </c>
      <c r="DP97" s="33">
        <v>3.8016450000000002</v>
      </c>
      <c r="DQ97" s="33">
        <v>3.5761069999999999</v>
      </c>
      <c r="DR97" s="33">
        <v>7.1560949999999997</v>
      </c>
      <c r="DS97" s="33">
        <v>6.335032</v>
      </c>
      <c r="DT97" s="33">
        <v>6.1024339999999997</v>
      </c>
      <c r="DU97" s="33">
        <v>7.9823529999999998</v>
      </c>
      <c r="DV97" s="33">
        <v>9.4303740000000005</v>
      </c>
      <c r="DW97" s="33">
        <v>10.333679999999999</v>
      </c>
      <c r="DX97" s="33">
        <v>8.3418209999999995</v>
      </c>
      <c r="DY97" s="33">
        <v>1.2936829999999999</v>
      </c>
      <c r="DZ97" s="33">
        <v>4.4934640000000003</v>
      </c>
      <c r="EA97" s="33">
        <v>2.0163739999999999</v>
      </c>
      <c r="EB97" s="33">
        <v>9.8275699999999997</v>
      </c>
      <c r="EC97" s="33">
        <v>12.10366</v>
      </c>
      <c r="ED97" s="33">
        <v>6.0015650000000003</v>
      </c>
      <c r="EE97" s="33">
        <v>5.3973820000000003</v>
      </c>
      <c r="EF97" s="33">
        <v>12.0783</v>
      </c>
      <c r="EG97" s="33">
        <v>25.875450000000001</v>
      </c>
      <c r="EH97" s="33">
        <v>22.347329999999999</v>
      </c>
      <c r="EI97" s="33">
        <v>31.164560000000002</v>
      </c>
      <c r="EJ97" s="33">
        <v>26.475660000000001</v>
      </c>
      <c r="EK97" s="33">
        <v>25.932099999999998</v>
      </c>
      <c r="EL97" s="33">
        <v>19.835349999999998</v>
      </c>
      <c r="EM97" s="33">
        <v>12.77427</v>
      </c>
      <c r="EN97" s="33">
        <v>9.2622890000000009</v>
      </c>
      <c r="EO97" s="33">
        <v>8.6251610000000003</v>
      </c>
      <c r="EP97" s="33">
        <v>11.66621</v>
      </c>
      <c r="EQ97" s="33">
        <v>10.37093</v>
      </c>
      <c r="ER97" s="33">
        <v>10.278919999999999</v>
      </c>
      <c r="ES97" s="33">
        <v>72.879099999999994</v>
      </c>
      <c r="ET97" s="33">
        <v>72.736400000000003</v>
      </c>
      <c r="EU97" s="33">
        <v>71.676389999999998</v>
      </c>
      <c r="EV97" s="33">
        <v>71.74982</v>
      </c>
      <c r="EW97" s="33">
        <v>71.533519999999996</v>
      </c>
      <c r="EX97" s="33">
        <v>71.136939999999996</v>
      </c>
      <c r="EY97" s="33">
        <v>71.121600000000001</v>
      </c>
      <c r="EZ97" s="33">
        <v>70.881050000000002</v>
      </c>
      <c r="FA97" s="33">
        <v>76.980440000000002</v>
      </c>
      <c r="FB97" s="33">
        <v>83.614159999999998</v>
      </c>
      <c r="FC97" s="33">
        <v>89.876339999999999</v>
      </c>
      <c r="FD97" s="33">
        <v>94.598849999999999</v>
      </c>
      <c r="FE97" s="33">
        <v>96.820639999999997</v>
      </c>
      <c r="FF97" s="33">
        <v>96.100239999999999</v>
      </c>
      <c r="FG97" s="33">
        <v>95.245220000000003</v>
      </c>
      <c r="FH97" s="33">
        <v>93.166079999999994</v>
      </c>
      <c r="FI97" s="33">
        <v>92.318550000000002</v>
      </c>
      <c r="FJ97" s="33">
        <v>90.555670000000006</v>
      </c>
      <c r="FK97" s="33">
        <v>88.424160000000001</v>
      </c>
      <c r="FL97" s="33">
        <v>83.965519999999998</v>
      </c>
      <c r="FM97" s="33">
        <v>80.688839999999999</v>
      </c>
      <c r="FN97" s="33">
        <v>78.88467</v>
      </c>
      <c r="FO97" s="33">
        <v>77.161169999999998</v>
      </c>
      <c r="FP97" s="33">
        <v>74.934749999999994</v>
      </c>
      <c r="FQ97" s="33">
        <v>105.51730000000001</v>
      </c>
      <c r="FR97" s="33">
        <v>9.3321439999999996</v>
      </c>
      <c r="FS97">
        <v>0</v>
      </c>
    </row>
    <row r="98" spans="1:175" x14ac:dyDescent="0.2">
      <c r="A98" t="s">
        <v>181</v>
      </c>
      <c r="B98" t="s">
        <v>232</v>
      </c>
      <c r="C98">
        <v>42978</v>
      </c>
      <c r="D98">
        <v>12575</v>
      </c>
      <c r="E98" s="33">
        <v>38.370339999999999</v>
      </c>
      <c r="F98" s="33">
        <v>36.956760000000003</v>
      </c>
      <c r="G98" s="33">
        <v>36.28246</v>
      </c>
      <c r="H98" s="33">
        <v>36.016820000000003</v>
      </c>
      <c r="I98" s="33">
        <v>37.56512</v>
      </c>
      <c r="J98" s="33">
        <v>41.369819999999997</v>
      </c>
      <c r="K98" s="33">
        <v>46.910939999999997</v>
      </c>
      <c r="L98" s="33">
        <v>52.597050000000003</v>
      </c>
      <c r="M98" s="33">
        <v>58.140509999999999</v>
      </c>
      <c r="N98" s="33">
        <v>62.728499999999997</v>
      </c>
      <c r="O98" s="33">
        <v>66.172319999999999</v>
      </c>
      <c r="P98" s="33">
        <v>68.801090000000002</v>
      </c>
      <c r="Q98" s="33">
        <v>69.942340000000002</v>
      </c>
      <c r="R98" s="33">
        <v>69.895229999999998</v>
      </c>
      <c r="S98" s="33">
        <v>69.154529999999994</v>
      </c>
      <c r="T98" s="33">
        <v>67.28013</v>
      </c>
      <c r="U98" s="33">
        <v>64.969290000000001</v>
      </c>
      <c r="V98" s="33">
        <v>62.238329999999998</v>
      </c>
      <c r="W98" s="33">
        <v>56.816760000000002</v>
      </c>
      <c r="X98" s="33">
        <v>53.929220000000001</v>
      </c>
      <c r="Y98" s="33">
        <v>51.128749999999997</v>
      </c>
      <c r="Z98" s="33">
        <v>47.713859999999997</v>
      </c>
      <c r="AA98" s="33">
        <v>43.676650000000002</v>
      </c>
      <c r="AB98" s="33">
        <v>40.57902</v>
      </c>
      <c r="AC98" s="33">
        <v>-1.9467E-3</v>
      </c>
      <c r="AD98" s="33">
        <v>-5.3020000000000003E-3</v>
      </c>
      <c r="AE98" s="33">
        <v>0.28083950000000002</v>
      </c>
      <c r="AF98" s="33">
        <v>8.3859699999999995E-2</v>
      </c>
      <c r="AG98" s="33">
        <v>0.26810630000000002</v>
      </c>
      <c r="AH98" s="33">
        <v>5.5397200000000001E-2</v>
      </c>
      <c r="AI98" s="33">
        <v>-0.1736212</v>
      </c>
      <c r="AJ98" s="33">
        <v>7.4084999999999998E-2</v>
      </c>
      <c r="AK98" s="33">
        <v>-0.32715650000000002</v>
      </c>
      <c r="AL98" s="33">
        <v>-0.50250220000000001</v>
      </c>
      <c r="AM98" s="33">
        <v>-8.6123599999999995E-2</v>
      </c>
      <c r="AN98" s="33">
        <v>0.79495510000000003</v>
      </c>
      <c r="AO98" s="33">
        <v>0.72255080000000005</v>
      </c>
      <c r="AP98" s="33">
        <v>0.5680577</v>
      </c>
      <c r="AQ98" s="33">
        <v>0.50646290000000005</v>
      </c>
      <c r="AR98" s="33">
        <v>1.099653</v>
      </c>
      <c r="AS98" s="33">
        <v>1.5447040000000001</v>
      </c>
      <c r="AT98" s="33">
        <v>1.380584</v>
      </c>
      <c r="AU98" s="33">
        <v>0.3202507</v>
      </c>
      <c r="AV98" s="33">
        <v>-0.17555709999999999</v>
      </c>
      <c r="AW98" s="33">
        <v>-0.40835909999999997</v>
      </c>
      <c r="AX98" s="33">
        <v>-0.51667359999999996</v>
      </c>
      <c r="AY98" s="33">
        <v>-0.48699559999999997</v>
      </c>
      <c r="AZ98" s="33">
        <v>-0.52212519999999996</v>
      </c>
      <c r="BA98" s="33">
        <v>0.23804359999999999</v>
      </c>
      <c r="BB98" s="33">
        <v>0.22783010000000001</v>
      </c>
      <c r="BC98" s="33">
        <v>0.52313849999999995</v>
      </c>
      <c r="BD98" s="33">
        <v>0.32591589999999998</v>
      </c>
      <c r="BE98" s="33">
        <v>0.5061715</v>
      </c>
      <c r="BF98" s="33">
        <v>0.29543589999999997</v>
      </c>
      <c r="BG98" s="33">
        <v>7.8523599999999999E-2</v>
      </c>
      <c r="BH98" s="33">
        <v>0.34638940000000001</v>
      </c>
      <c r="BI98" s="33">
        <v>-3.6299699999999997E-2</v>
      </c>
      <c r="BJ98" s="33">
        <v>-0.19265180000000001</v>
      </c>
      <c r="BK98" s="33">
        <v>0.20296939999999999</v>
      </c>
      <c r="BL98" s="33">
        <v>1.199624</v>
      </c>
      <c r="BM98" s="33">
        <v>1.146506</v>
      </c>
      <c r="BN98" s="33">
        <v>0.9728637</v>
      </c>
      <c r="BO98" s="33">
        <v>0.90997899999999998</v>
      </c>
      <c r="BP98" s="33">
        <v>1.496969</v>
      </c>
      <c r="BQ98" s="33">
        <v>1.9213119999999999</v>
      </c>
      <c r="BR98" s="33">
        <v>1.7421329999999999</v>
      </c>
      <c r="BS98" s="33">
        <v>0.58477990000000002</v>
      </c>
      <c r="BT98" s="33">
        <v>7.5306899999999996E-2</v>
      </c>
      <c r="BU98" s="33">
        <v>-0.17121420000000001</v>
      </c>
      <c r="BV98" s="33">
        <v>-0.28129870000000001</v>
      </c>
      <c r="BW98" s="33">
        <v>-0.25127250000000001</v>
      </c>
      <c r="BX98" s="33">
        <v>-0.29303479999999998</v>
      </c>
      <c r="BY98" s="33">
        <v>0.40426020000000001</v>
      </c>
      <c r="BZ98" s="33">
        <v>0.38929659999999999</v>
      </c>
      <c r="CA98" s="33">
        <v>0.69095410000000002</v>
      </c>
      <c r="CB98" s="33">
        <v>0.49356329999999998</v>
      </c>
      <c r="CC98" s="33">
        <v>0.67105459999999995</v>
      </c>
      <c r="CD98" s="33">
        <v>0.46168599999999999</v>
      </c>
      <c r="CE98" s="33">
        <v>0.25315840000000001</v>
      </c>
      <c r="CF98" s="33">
        <v>0.53498670000000004</v>
      </c>
      <c r="CG98" s="33">
        <v>0.16514690000000001</v>
      </c>
      <c r="CH98" s="33">
        <v>2.19496E-2</v>
      </c>
      <c r="CI98" s="33">
        <v>0.40319430000000001</v>
      </c>
      <c r="CJ98" s="33">
        <v>1.479897</v>
      </c>
      <c r="CK98" s="33">
        <v>1.4401360000000001</v>
      </c>
      <c r="CL98" s="33">
        <v>1.253231</v>
      </c>
      <c r="CM98" s="33">
        <v>1.1894530000000001</v>
      </c>
      <c r="CN98" s="33">
        <v>1.772149</v>
      </c>
      <c r="CO98" s="33">
        <v>2.18215</v>
      </c>
      <c r="CP98" s="33">
        <v>1.9925409999999999</v>
      </c>
      <c r="CQ98" s="33">
        <v>0.76799200000000001</v>
      </c>
      <c r="CR98" s="33">
        <v>0.24905450000000001</v>
      </c>
      <c r="CS98" s="33">
        <v>-6.9683000000000002E-3</v>
      </c>
      <c r="CT98" s="33">
        <v>-0.1182788</v>
      </c>
      <c r="CU98" s="33">
        <v>-8.8011400000000004E-2</v>
      </c>
      <c r="CV98" s="33">
        <v>-0.1343675</v>
      </c>
      <c r="CW98" s="33">
        <v>0.57047680000000001</v>
      </c>
      <c r="CX98" s="33">
        <v>0.55076309999999995</v>
      </c>
      <c r="CY98" s="33">
        <v>0.85876969999999997</v>
      </c>
      <c r="CZ98" s="33">
        <v>0.66121070000000004</v>
      </c>
      <c r="DA98" s="33">
        <v>0.83593770000000001</v>
      </c>
      <c r="DB98" s="33">
        <v>0.6279361</v>
      </c>
      <c r="DC98" s="33">
        <v>0.42779309999999998</v>
      </c>
      <c r="DD98" s="33">
        <v>0.72358389999999995</v>
      </c>
      <c r="DE98" s="33">
        <v>0.36659350000000002</v>
      </c>
      <c r="DF98" s="33">
        <v>0.23655100000000001</v>
      </c>
      <c r="DG98" s="33">
        <v>0.60341920000000004</v>
      </c>
      <c r="DH98" s="33">
        <v>1.76017</v>
      </c>
      <c r="DI98" s="33">
        <v>1.7337659999999999</v>
      </c>
      <c r="DJ98" s="33">
        <v>1.533598</v>
      </c>
      <c r="DK98" s="33">
        <v>1.4689270000000001</v>
      </c>
      <c r="DL98" s="33">
        <v>2.047329</v>
      </c>
      <c r="DM98" s="33">
        <v>2.4429880000000002</v>
      </c>
      <c r="DN98" s="33">
        <v>2.2429489999999999</v>
      </c>
      <c r="DO98" s="33">
        <v>0.9512041</v>
      </c>
      <c r="DP98" s="33">
        <v>0.42280210000000001</v>
      </c>
      <c r="DQ98" s="33">
        <v>0.15727759999999999</v>
      </c>
      <c r="DR98" s="33">
        <v>4.4741099999999999E-2</v>
      </c>
      <c r="DS98" s="33">
        <v>7.5249700000000003E-2</v>
      </c>
      <c r="DT98" s="33">
        <v>2.42998E-2</v>
      </c>
      <c r="DU98" s="33">
        <v>0.8104671</v>
      </c>
      <c r="DV98" s="33">
        <v>0.78389509999999996</v>
      </c>
      <c r="DW98" s="33">
        <v>1.1010690000000001</v>
      </c>
      <c r="DX98" s="33">
        <v>0.90326680000000004</v>
      </c>
      <c r="DY98" s="33">
        <v>1.074003</v>
      </c>
      <c r="DZ98" s="33">
        <v>0.86797480000000005</v>
      </c>
      <c r="EA98" s="33">
        <v>0.67993800000000004</v>
      </c>
      <c r="EB98" s="33">
        <v>0.99588840000000001</v>
      </c>
      <c r="EC98" s="33">
        <v>0.65745030000000004</v>
      </c>
      <c r="ED98" s="33">
        <v>0.54640140000000004</v>
      </c>
      <c r="EE98" s="33">
        <v>0.89251219999999998</v>
      </c>
      <c r="EF98" s="33">
        <v>2.1648390000000002</v>
      </c>
      <c r="EG98" s="33">
        <v>2.157721</v>
      </c>
      <c r="EH98" s="33">
        <v>1.938404</v>
      </c>
      <c r="EI98" s="33">
        <v>1.8724430000000001</v>
      </c>
      <c r="EJ98" s="33">
        <v>2.444645</v>
      </c>
      <c r="EK98" s="33">
        <v>2.8195960000000002</v>
      </c>
      <c r="EL98" s="33">
        <v>2.604498</v>
      </c>
      <c r="EM98" s="33">
        <v>1.215733</v>
      </c>
      <c r="EN98" s="33">
        <v>0.67366610000000005</v>
      </c>
      <c r="EO98" s="33">
        <v>0.39442250000000001</v>
      </c>
      <c r="EP98" s="33">
        <v>0.28011599999999998</v>
      </c>
      <c r="EQ98" s="33">
        <v>0.31097279999999999</v>
      </c>
      <c r="ER98" s="33">
        <v>0.25339020000000001</v>
      </c>
      <c r="ES98" s="33">
        <v>73.827240000000003</v>
      </c>
      <c r="ET98" s="33">
        <v>73.122010000000003</v>
      </c>
      <c r="EU98" s="33">
        <v>72.531589999999994</v>
      </c>
      <c r="EV98" s="33">
        <v>72.208380000000005</v>
      </c>
      <c r="EW98" s="33">
        <v>72.471230000000006</v>
      </c>
      <c r="EX98" s="33">
        <v>72.208579999999998</v>
      </c>
      <c r="EY98" s="33">
        <v>71.690979999999996</v>
      </c>
      <c r="EZ98" s="33">
        <v>71.466290000000001</v>
      </c>
      <c r="FA98" s="33">
        <v>74.97542</v>
      </c>
      <c r="FB98" s="33">
        <v>79.537970000000001</v>
      </c>
      <c r="FC98" s="33">
        <v>83.884630000000001</v>
      </c>
      <c r="FD98" s="33">
        <v>87.795169999999999</v>
      </c>
      <c r="FE98" s="33">
        <v>90.80001</v>
      </c>
      <c r="FF98" s="33">
        <v>89.930289999999999</v>
      </c>
      <c r="FG98" s="33">
        <v>89.468320000000006</v>
      </c>
      <c r="FH98" s="33">
        <v>87.146950000000004</v>
      </c>
      <c r="FI98" s="33">
        <v>87.151120000000006</v>
      </c>
      <c r="FJ98" s="33">
        <v>86.617859999999993</v>
      </c>
      <c r="FK98" s="33">
        <v>85.475530000000006</v>
      </c>
      <c r="FL98" s="33">
        <v>80.44417</v>
      </c>
      <c r="FM98" s="33">
        <v>77.332419999999999</v>
      </c>
      <c r="FN98" s="33">
        <v>75.913349999999994</v>
      </c>
      <c r="FO98" s="33">
        <v>74.464920000000006</v>
      </c>
      <c r="FP98" s="33">
        <v>72.823700000000002</v>
      </c>
      <c r="FQ98" s="33">
        <v>7.2956390000000004</v>
      </c>
      <c r="FR98" s="33">
        <v>0.5039555</v>
      </c>
      <c r="FS98">
        <v>0</v>
      </c>
    </row>
    <row r="99" spans="1:175" x14ac:dyDescent="0.2">
      <c r="A99" t="s">
        <v>181</v>
      </c>
      <c r="B99" t="s">
        <v>232</v>
      </c>
      <c r="C99">
        <v>42979</v>
      </c>
      <c r="D99">
        <v>12575</v>
      </c>
      <c r="E99" s="33">
        <v>38.370930000000001</v>
      </c>
      <c r="F99" s="33">
        <v>37.132559999999998</v>
      </c>
      <c r="G99" s="33">
        <v>36.477420000000002</v>
      </c>
      <c r="H99" s="33">
        <v>36.426639999999999</v>
      </c>
      <c r="I99" s="33">
        <v>37.830350000000003</v>
      </c>
      <c r="J99" s="33">
        <v>41.302239999999998</v>
      </c>
      <c r="K99" s="33">
        <v>46.53078</v>
      </c>
      <c r="L99" s="33">
        <v>52.84592</v>
      </c>
      <c r="M99" s="33">
        <v>59.868830000000003</v>
      </c>
      <c r="N99" s="33">
        <v>65.214309999999998</v>
      </c>
      <c r="O99" s="33">
        <v>68.792119999999997</v>
      </c>
      <c r="P99" s="33">
        <v>70.43544</v>
      </c>
      <c r="Q99" s="33">
        <v>70.755499999999998</v>
      </c>
      <c r="R99" s="33">
        <v>71.007369999999995</v>
      </c>
      <c r="S99" s="33">
        <v>69.954939999999993</v>
      </c>
      <c r="T99" s="33">
        <v>67.651790000000005</v>
      </c>
      <c r="U99" s="33">
        <v>64.526399999999995</v>
      </c>
      <c r="V99" s="33">
        <v>61.051639999999999</v>
      </c>
      <c r="W99" s="33">
        <v>56.156100000000002</v>
      </c>
      <c r="X99" s="33">
        <v>54.137630000000001</v>
      </c>
      <c r="Y99" s="33">
        <v>51.896369999999997</v>
      </c>
      <c r="Z99" s="33">
        <v>49.232939999999999</v>
      </c>
      <c r="AA99" s="33">
        <v>45.682740000000003</v>
      </c>
      <c r="AB99" s="33">
        <v>42.27223</v>
      </c>
      <c r="AC99" s="33">
        <v>-0.46233950000000001</v>
      </c>
      <c r="AD99" s="33">
        <v>-0.35415580000000002</v>
      </c>
      <c r="AE99" s="33">
        <v>-0.13748840000000001</v>
      </c>
      <c r="AF99" s="33">
        <v>-1.0271000000000001E-2</v>
      </c>
      <c r="AG99" s="33">
        <v>0.14425779999999999</v>
      </c>
      <c r="AH99" s="33">
        <v>-0.3565623</v>
      </c>
      <c r="AI99" s="33">
        <v>-0.47338590000000003</v>
      </c>
      <c r="AJ99" s="33">
        <v>-4.6027699999999998E-2</v>
      </c>
      <c r="AK99" s="33">
        <v>-0.15579209999999999</v>
      </c>
      <c r="AL99" s="33">
        <v>-0.3692204</v>
      </c>
      <c r="AM99" s="33">
        <v>-0.22311059999999999</v>
      </c>
      <c r="AN99" s="33">
        <v>0.76938070000000003</v>
      </c>
      <c r="AO99" s="33">
        <v>0.60204069999999998</v>
      </c>
      <c r="AP99" s="33">
        <v>0.43341200000000002</v>
      </c>
      <c r="AQ99" s="33">
        <v>0.52037109999999998</v>
      </c>
      <c r="AR99" s="33">
        <v>0.68195859999999997</v>
      </c>
      <c r="AS99" s="33">
        <v>0.88728810000000002</v>
      </c>
      <c r="AT99" s="33">
        <v>0.88118390000000002</v>
      </c>
      <c r="AU99" s="33">
        <v>0.50653459999999995</v>
      </c>
      <c r="AV99" s="33">
        <v>0.1586911</v>
      </c>
      <c r="AW99" s="33">
        <v>0.17435229999999999</v>
      </c>
      <c r="AX99" s="33">
        <v>0.22143470000000001</v>
      </c>
      <c r="AY99" s="33">
        <v>0.232959</v>
      </c>
      <c r="AZ99" s="33">
        <v>-1.6561E-3</v>
      </c>
      <c r="BA99" s="33">
        <v>-0.19601640000000001</v>
      </c>
      <c r="BB99" s="33">
        <v>-9.2766799999999996E-2</v>
      </c>
      <c r="BC99" s="33">
        <v>0.12447859999999999</v>
      </c>
      <c r="BD99" s="33">
        <v>0.24470230000000001</v>
      </c>
      <c r="BE99" s="33">
        <v>0.39988319999999999</v>
      </c>
      <c r="BF99" s="33">
        <v>-8.9816199999999999E-2</v>
      </c>
      <c r="BG99" s="33">
        <v>-0.1926406</v>
      </c>
      <c r="BH99" s="33">
        <v>0.26020470000000001</v>
      </c>
      <c r="BI99" s="33">
        <v>0.18203330000000001</v>
      </c>
      <c r="BJ99" s="33">
        <v>-1.2897199999999999E-2</v>
      </c>
      <c r="BK99" s="33">
        <v>0.13679079999999999</v>
      </c>
      <c r="BL99" s="33">
        <v>1.2066939999999999</v>
      </c>
      <c r="BM99" s="33">
        <v>1.046443</v>
      </c>
      <c r="BN99" s="33">
        <v>0.87656469999999997</v>
      </c>
      <c r="BO99" s="33">
        <v>0.96172360000000001</v>
      </c>
      <c r="BP99" s="33">
        <v>1.104732</v>
      </c>
      <c r="BQ99" s="33">
        <v>1.2825059999999999</v>
      </c>
      <c r="BR99" s="33">
        <v>1.253363</v>
      </c>
      <c r="BS99" s="33">
        <v>0.79843540000000002</v>
      </c>
      <c r="BT99" s="33">
        <v>0.45394099999999998</v>
      </c>
      <c r="BU99" s="33">
        <v>0.47128370000000003</v>
      </c>
      <c r="BV99" s="33">
        <v>0.51866869999999998</v>
      </c>
      <c r="BW99" s="33">
        <v>0.52651179999999997</v>
      </c>
      <c r="BX99" s="33">
        <v>0.27952359999999998</v>
      </c>
      <c r="BY99" s="33">
        <v>-1.15619E-2</v>
      </c>
      <c r="BZ99" s="33">
        <v>8.8270500000000002E-2</v>
      </c>
      <c r="CA99" s="33">
        <v>0.30591610000000002</v>
      </c>
      <c r="CB99" s="33">
        <v>0.421296</v>
      </c>
      <c r="CC99" s="33">
        <v>0.57692869999999996</v>
      </c>
      <c r="CD99" s="33">
        <v>9.4931299999999996E-2</v>
      </c>
      <c r="CE99" s="33">
        <v>1.8028E-3</v>
      </c>
      <c r="CF99" s="33">
        <v>0.47230030000000001</v>
      </c>
      <c r="CG99" s="33">
        <v>0.41601009999999999</v>
      </c>
      <c r="CH99" s="33">
        <v>0.23389119999999999</v>
      </c>
      <c r="CI99" s="33">
        <v>0.3860574</v>
      </c>
      <c r="CJ99" s="33">
        <v>1.5095749999999999</v>
      </c>
      <c r="CK99" s="33">
        <v>1.3542339999999999</v>
      </c>
      <c r="CL99" s="33">
        <v>1.1834910000000001</v>
      </c>
      <c r="CM99" s="33">
        <v>1.2674030000000001</v>
      </c>
      <c r="CN99" s="33">
        <v>1.3975439999999999</v>
      </c>
      <c r="CO99" s="33">
        <v>1.556233</v>
      </c>
      <c r="CP99" s="33">
        <v>1.5111330000000001</v>
      </c>
      <c r="CQ99" s="33">
        <v>1.000605</v>
      </c>
      <c r="CR99" s="33">
        <v>0.65843019999999997</v>
      </c>
      <c r="CS99" s="33">
        <v>0.67693749999999997</v>
      </c>
      <c r="CT99" s="33">
        <v>0.72453210000000001</v>
      </c>
      <c r="CU99" s="33">
        <v>0.72982570000000002</v>
      </c>
      <c r="CV99" s="33">
        <v>0.47426780000000002</v>
      </c>
      <c r="CW99" s="33">
        <v>0.17289260000000001</v>
      </c>
      <c r="CX99" s="33">
        <v>0.26930779999999999</v>
      </c>
      <c r="CY99" s="33">
        <v>0.4873537</v>
      </c>
      <c r="CZ99" s="33">
        <v>0.59788969999999997</v>
      </c>
      <c r="DA99" s="33">
        <v>0.75397409999999998</v>
      </c>
      <c r="DB99" s="33">
        <v>0.27967880000000001</v>
      </c>
      <c r="DC99" s="33">
        <v>0.19624620000000001</v>
      </c>
      <c r="DD99" s="33">
        <v>0.68439589999999995</v>
      </c>
      <c r="DE99" s="33">
        <v>0.64998690000000003</v>
      </c>
      <c r="DF99" s="33">
        <v>0.48067959999999998</v>
      </c>
      <c r="DG99" s="33">
        <v>0.635324</v>
      </c>
      <c r="DH99" s="33">
        <v>1.8124560000000001</v>
      </c>
      <c r="DI99" s="33">
        <v>1.6620250000000001</v>
      </c>
      <c r="DJ99" s="33">
        <v>1.4904170000000001</v>
      </c>
      <c r="DK99" s="33">
        <v>1.5730820000000001</v>
      </c>
      <c r="DL99" s="33">
        <v>1.690356</v>
      </c>
      <c r="DM99" s="33">
        <v>1.82996</v>
      </c>
      <c r="DN99" s="33">
        <v>1.7689029999999999</v>
      </c>
      <c r="DO99" s="33">
        <v>1.2027749999999999</v>
      </c>
      <c r="DP99" s="33">
        <v>0.8629194</v>
      </c>
      <c r="DQ99" s="33">
        <v>0.88259129999999997</v>
      </c>
      <c r="DR99" s="33">
        <v>0.93039550000000004</v>
      </c>
      <c r="DS99" s="33">
        <v>0.93313950000000001</v>
      </c>
      <c r="DT99" s="33">
        <v>0.66901200000000005</v>
      </c>
      <c r="DU99" s="33">
        <v>0.43921569999999999</v>
      </c>
      <c r="DV99" s="33">
        <v>0.53069679999999997</v>
      </c>
      <c r="DW99" s="33">
        <v>0.7493206</v>
      </c>
      <c r="DX99" s="33">
        <v>0.85286300000000004</v>
      </c>
      <c r="DY99" s="33">
        <v>1.0096000000000001</v>
      </c>
      <c r="DZ99" s="33">
        <v>0.54642489999999999</v>
      </c>
      <c r="EA99" s="33">
        <v>0.47699150000000001</v>
      </c>
      <c r="EB99" s="33">
        <v>0.99062830000000002</v>
      </c>
      <c r="EC99" s="33">
        <v>0.98781229999999998</v>
      </c>
      <c r="ED99" s="33">
        <v>0.83700280000000005</v>
      </c>
      <c r="EE99" s="33">
        <v>0.99522540000000004</v>
      </c>
      <c r="EF99" s="33">
        <v>2.2497690000000001</v>
      </c>
      <c r="EG99" s="33">
        <v>2.106427</v>
      </c>
      <c r="EH99" s="33">
        <v>1.93357</v>
      </c>
      <c r="EI99" s="33">
        <v>2.0144350000000002</v>
      </c>
      <c r="EJ99" s="33">
        <v>2.1131289999999998</v>
      </c>
      <c r="EK99" s="33">
        <v>2.2251780000000001</v>
      </c>
      <c r="EL99" s="33">
        <v>2.1410819999999999</v>
      </c>
      <c r="EM99" s="33">
        <v>1.494675</v>
      </c>
      <c r="EN99" s="33">
        <v>1.158169</v>
      </c>
      <c r="EO99" s="33">
        <v>1.1795230000000001</v>
      </c>
      <c r="EP99" s="33">
        <v>1.22763</v>
      </c>
      <c r="EQ99" s="33">
        <v>1.2266919999999999</v>
      </c>
      <c r="ER99" s="33">
        <v>0.95019169999999997</v>
      </c>
      <c r="ES99" s="33">
        <v>73.432850000000002</v>
      </c>
      <c r="ET99" s="33">
        <v>74.456180000000003</v>
      </c>
      <c r="EU99" s="33">
        <v>73.157160000000005</v>
      </c>
      <c r="EV99" s="33">
        <v>73.091740000000001</v>
      </c>
      <c r="EW99" s="33">
        <v>72.322320000000005</v>
      </c>
      <c r="EX99" s="33">
        <v>72.138310000000004</v>
      </c>
      <c r="EY99" s="33">
        <v>72.375470000000007</v>
      </c>
      <c r="EZ99" s="33">
        <v>72.487499999999997</v>
      </c>
      <c r="FA99" s="33">
        <v>78.776150000000001</v>
      </c>
      <c r="FB99" s="33">
        <v>86.559970000000007</v>
      </c>
      <c r="FC99" s="33">
        <v>92.408169999999998</v>
      </c>
      <c r="FD99" s="33">
        <v>95.815449999999998</v>
      </c>
      <c r="FE99" s="33">
        <v>96.410929999999993</v>
      </c>
      <c r="FF99" s="33">
        <v>96.036659999999998</v>
      </c>
      <c r="FG99" s="33">
        <v>95.545720000000003</v>
      </c>
      <c r="FH99" s="33">
        <v>94.609970000000004</v>
      </c>
      <c r="FI99" s="33">
        <v>93.605000000000004</v>
      </c>
      <c r="FJ99" s="33">
        <v>91.257549999999995</v>
      </c>
      <c r="FK99" s="33">
        <v>88.667420000000007</v>
      </c>
      <c r="FL99" s="33">
        <v>85.89958</v>
      </c>
      <c r="FM99" s="33">
        <v>82.331779999999995</v>
      </c>
      <c r="FN99" s="33">
        <v>80.929969999999997</v>
      </c>
      <c r="FO99" s="33">
        <v>79.669910000000002</v>
      </c>
      <c r="FP99" s="33">
        <v>78.484440000000006</v>
      </c>
      <c r="FQ99" s="33">
        <v>8.4640900000000006</v>
      </c>
      <c r="FR99" s="33">
        <v>0.53649590000000003</v>
      </c>
      <c r="FS99">
        <v>0</v>
      </c>
    </row>
    <row r="100" spans="1:175" x14ac:dyDescent="0.2">
      <c r="A100" t="s">
        <v>181</v>
      </c>
      <c r="B100" t="s">
        <v>232</v>
      </c>
      <c r="C100">
        <v>42980</v>
      </c>
      <c r="D100">
        <v>12573</v>
      </c>
      <c r="E100" s="33">
        <v>39.028030000000001</v>
      </c>
      <c r="F100" s="33">
        <v>37.563760000000002</v>
      </c>
      <c r="G100" s="33">
        <v>36.645330000000001</v>
      </c>
      <c r="H100" s="33">
        <v>36.107840000000003</v>
      </c>
      <c r="I100" s="33">
        <v>36.258339999999997</v>
      </c>
      <c r="J100" s="33">
        <v>37.567570000000003</v>
      </c>
      <c r="K100" s="33">
        <v>38.956609999999998</v>
      </c>
      <c r="L100" s="33">
        <v>40.826680000000003</v>
      </c>
      <c r="M100" s="33">
        <v>44.35407</v>
      </c>
      <c r="N100" s="33">
        <v>47.667369999999998</v>
      </c>
      <c r="O100" s="33">
        <v>50.262869999999999</v>
      </c>
      <c r="P100" s="33">
        <v>52.003250000000001</v>
      </c>
      <c r="Q100" s="33">
        <v>52.748820000000002</v>
      </c>
      <c r="R100" s="33">
        <v>52.748519999999999</v>
      </c>
      <c r="S100" s="33">
        <v>52.79374</v>
      </c>
      <c r="T100" s="33">
        <v>52.834099999999999</v>
      </c>
      <c r="U100" s="33">
        <v>52.996569999999998</v>
      </c>
      <c r="V100" s="33">
        <v>52.715150000000001</v>
      </c>
      <c r="W100" s="33">
        <v>51.642620000000001</v>
      </c>
      <c r="X100" s="33">
        <v>51.039639999999999</v>
      </c>
      <c r="Y100" s="33">
        <v>49.528269999999999</v>
      </c>
      <c r="Z100" s="33">
        <v>47.69614</v>
      </c>
      <c r="AA100" s="33">
        <v>45.484389999999998</v>
      </c>
      <c r="AB100" s="33">
        <v>43.068399999999997</v>
      </c>
      <c r="AC100" s="33">
        <v>-0.58924670000000001</v>
      </c>
      <c r="AD100" s="33">
        <v>-0.49362729999999999</v>
      </c>
      <c r="AE100" s="33">
        <v>-0.31664680000000001</v>
      </c>
      <c r="AF100" s="33">
        <v>-0.28219640000000001</v>
      </c>
      <c r="AG100" s="33">
        <v>-0.47830650000000002</v>
      </c>
      <c r="AH100" s="33">
        <v>-0.51012369999999996</v>
      </c>
      <c r="AI100" s="33">
        <v>-0.68038980000000004</v>
      </c>
      <c r="AJ100" s="33">
        <v>-0.79506569999999999</v>
      </c>
      <c r="AK100" s="33">
        <v>-1.1997739999999999</v>
      </c>
      <c r="AL100" s="33">
        <v>-1.3363689999999999</v>
      </c>
      <c r="AM100" s="33">
        <v>-1.160175</v>
      </c>
      <c r="AN100" s="33">
        <v>-0.64302870000000001</v>
      </c>
      <c r="AO100" s="33">
        <v>-0.87144549999999998</v>
      </c>
      <c r="AP100" s="33">
        <v>-0.40083800000000003</v>
      </c>
      <c r="AQ100" s="33">
        <v>4.1245700000000003E-2</v>
      </c>
      <c r="AR100" s="33">
        <v>0.1180055</v>
      </c>
      <c r="AS100" s="33">
        <v>-3.1978399999999997E-2</v>
      </c>
      <c r="AT100" s="33">
        <v>-8.2239000000000007E-2</v>
      </c>
      <c r="AU100" s="33">
        <v>-0.36494929999999998</v>
      </c>
      <c r="AV100" s="33">
        <v>-0.49553239999999998</v>
      </c>
      <c r="AW100" s="33">
        <v>-0.48026380000000002</v>
      </c>
      <c r="AX100" s="33">
        <v>-0.57477579999999995</v>
      </c>
      <c r="AY100" s="33">
        <v>-0.41003149999999999</v>
      </c>
      <c r="AZ100" s="33">
        <v>-0.53925339999999999</v>
      </c>
      <c r="BA100" s="33">
        <v>-0.32723869999999999</v>
      </c>
      <c r="BB100" s="33">
        <v>-0.2288645</v>
      </c>
      <c r="BC100" s="33">
        <v>-5.6538400000000003E-2</v>
      </c>
      <c r="BD100" s="33">
        <v>-2.8535899999999999E-2</v>
      </c>
      <c r="BE100" s="33">
        <v>-0.22606329999999999</v>
      </c>
      <c r="BF100" s="33">
        <v>-0.26285570000000003</v>
      </c>
      <c r="BG100" s="33">
        <v>-0.41177740000000002</v>
      </c>
      <c r="BH100" s="33">
        <v>-0.50998719999999997</v>
      </c>
      <c r="BI100" s="33">
        <v>-0.89382700000000004</v>
      </c>
      <c r="BJ100" s="33">
        <v>-1.019118</v>
      </c>
      <c r="BK100" s="33">
        <v>-0.83300839999999998</v>
      </c>
      <c r="BL100" s="33">
        <v>-0.23402139999999999</v>
      </c>
      <c r="BM100" s="33">
        <v>-0.46732990000000002</v>
      </c>
      <c r="BN100" s="33">
        <v>1.3565999999999999E-3</v>
      </c>
      <c r="BO100" s="33">
        <v>0.44426670000000001</v>
      </c>
      <c r="BP100" s="33">
        <v>0.5145459</v>
      </c>
      <c r="BQ100" s="33">
        <v>0.35867719999999997</v>
      </c>
      <c r="BR100" s="33">
        <v>0.31980710000000001</v>
      </c>
      <c r="BS100" s="33">
        <v>-3.1156199999999998E-2</v>
      </c>
      <c r="BT100" s="33">
        <v>-0.157608</v>
      </c>
      <c r="BU100" s="33">
        <v>-0.13793649999999999</v>
      </c>
      <c r="BV100" s="33">
        <v>-0.24054970000000001</v>
      </c>
      <c r="BW100" s="33">
        <v>-6.5921099999999996E-2</v>
      </c>
      <c r="BX100" s="33">
        <v>-0.19222</v>
      </c>
      <c r="BY100" s="33">
        <v>-0.14577280000000001</v>
      </c>
      <c r="BZ100" s="33">
        <v>-4.5490599999999999E-2</v>
      </c>
      <c r="CA100" s="33">
        <v>0.1236119</v>
      </c>
      <c r="CB100" s="33">
        <v>0.14714869999999999</v>
      </c>
      <c r="CC100" s="33">
        <v>-5.1360500000000003E-2</v>
      </c>
      <c r="CD100" s="33">
        <v>-9.1598600000000002E-2</v>
      </c>
      <c r="CE100" s="33">
        <v>-0.2257374</v>
      </c>
      <c r="CF100" s="33">
        <v>-0.31254270000000001</v>
      </c>
      <c r="CG100" s="33">
        <v>-0.68192929999999996</v>
      </c>
      <c r="CH100" s="33">
        <v>-0.79939139999999997</v>
      </c>
      <c r="CI100" s="33">
        <v>-0.60641409999999996</v>
      </c>
      <c r="CJ100" s="33">
        <v>4.9255800000000002E-2</v>
      </c>
      <c r="CK100" s="33">
        <v>-0.18744069999999999</v>
      </c>
      <c r="CL100" s="33">
        <v>0.27991539999999998</v>
      </c>
      <c r="CM100" s="33">
        <v>0.72339790000000004</v>
      </c>
      <c r="CN100" s="33">
        <v>0.78918860000000002</v>
      </c>
      <c r="CO100" s="33">
        <v>0.62924400000000003</v>
      </c>
      <c r="CP100" s="33">
        <v>0.59826299999999999</v>
      </c>
      <c r="CQ100" s="33">
        <v>0.20002790000000001</v>
      </c>
      <c r="CR100" s="33">
        <v>7.64373E-2</v>
      </c>
      <c r="CS100" s="33">
        <v>9.9158300000000005E-2</v>
      </c>
      <c r="CT100" s="33">
        <v>-9.0658000000000006E-3</v>
      </c>
      <c r="CU100" s="33">
        <v>0.1724087</v>
      </c>
      <c r="CV100" s="33">
        <v>4.8134299999999998E-2</v>
      </c>
      <c r="CW100" s="33">
        <v>3.5693099999999998E-2</v>
      </c>
      <c r="CX100" s="33">
        <v>0.13788329999999999</v>
      </c>
      <c r="CY100" s="33">
        <v>0.30376219999999998</v>
      </c>
      <c r="CZ100" s="33">
        <v>0.32283319999999999</v>
      </c>
      <c r="DA100" s="33">
        <v>0.1233423</v>
      </c>
      <c r="DB100" s="33">
        <v>7.9658499999999993E-2</v>
      </c>
      <c r="DC100" s="33">
        <v>-3.9697299999999998E-2</v>
      </c>
      <c r="DD100" s="33">
        <v>-0.1150982</v>
      </c>
      <c r="DE100" s="33">
        <v>-0.47003159999999999</v>
      </c>
      <c r="DF100" s="33">
        <v>-0.57966430000000002</v>
      </c>
      <c r="DG100" s="33">
        <v>-0.37981979999999999</v>
      </c>
      <c r="DH100" s="33">
        <v>0.33253300000000002</v>
      </c>
      <c r="DI100" s="33">
        <v>9.2448500000000003E-2</v>
      </c>
      <c r="DJ100" s="33">
        <v>0.55847420000000003</v>
      </c>
      <c r="DK100" s="33">
        <v>1.002529</v>
      </c>
      <c r="DL100" s="33">
        <v>1.063831</v>
      </c>
      <c r="DM100" s="33">
        <v>0.89981089999999997</v>
      </c>
      <c r="DN100" s="33">
        <v>0.87671889999999997</v>
      </c>
      <c r="DO100" s="33">
        <v>0.43121199999999998</v>
      </c>
      <c r="DP100" s="33">
        <v>0.3104827</v>
      </c>
      <c r="DQ100" s="33">
        <v>0.33625310000000003</v>
      </c>
      <c r="DR100" s="33">
        <v>0.22241810000000001</v>
      </c>
      <c r="DS100" s="33">
        <v>0.41073850000000001</v>
      </c>
      <c r="DT100" s="33">
        <v>0.28848859999999998</v>
      </c>
      <c r="DU100" s="33">
        <v>0.2977011</v>
      </c>
      <c r="DV100" s="33">
        <v>0.40264610000000001</v>
      </c>
      <c r="DW100" s="33">
        <v>0.5638706</v>
      </c>
      <c r="DX100" s="33">
        <v>0.5764939</v>
      </c>
      <c r="DY100" s="33">
        <v>0.37558550000000002</v>
      </c>
      <c r="DZ100" s="33">
        <v>0.32692650000000001</v>
      </c>
      <c r="EA100" s="33">
        <v>0.22891500000000001</v>
      </c>
      <c r="EB100" s="33">
        <v>0.1699803</v>
      </c>
      <c r="EC100" s="33">
        <v>-0.16408500000000001</v>
      </c>
      <c r="ED100" s="33">
        <v>-0.26241340000000002</v>
      </c>
      <c r="EE100" s="33">
        <v>-5.2653600000000002E-2</v>
      </c>
      <c r="EF100" s="33">
        <v>0.74154030000000004</v>
      </c>
      <c r="EG100" s="33">
        <v>0.49656410000000001</v>
      </c>
      <c r="EH100" s="33">
        <v>0.96066879999999999</v>
      </c>
      <c r="EI100" s="33">
        <v>1.4055500000000001</v>
      </c>
      <c r="EJ100" s="33">
        <v>1.460372</v>
      </c>
      <c r="EK100" s="33">
        <v>1.2904659999999999</v>
      </c>
      <c r="EL100" s="33">
        <v>1.2787649999999999</v>
      </c>
      <c r="EM100" s="33">
        <v>0.76500509999999999</v>
      </c>
      <c r="EN100" s="33">
        <v>0.64840699999999996</v>
      </c>
      <c r="EO100" s="33">
        <v>0.67858039999999997</v>
      </c>
      <c r="EP100" s="33">
        <v>0.55664409999999998</v>
      </c>
      <c r="EQ100" s="33">
        <v>0.75484890000000004</v>
      </c>
      <c r="ER100" s="33">
        <v>0.63552189999999997</v>
      </c>
      <c r="ES100" s="33">
        <v>77.557130000000001</v>
      </c>
      <c r="ET100" s="33">
        <v>76.425409999999999</v>
      </c>
      <c r="EU100" s="33">
        <v>75.348510000000005</v>
      </c>
      <c r="EV100" s="33">
        <v>75.240970000000004</v>
      </c>
      <c r="EW100" s="33">
        <v>74.616910000000004</v>
      </c>
      <c r="EX100" s="33">
        <v>73.650630000000007</v>
      </c>
      <c r="EY100" s="33">
        <v>73.623909999999995</v>
      </c>
      <c r="EZ100" s="33">
        <v>73.710030000000003</v>
      </c>
      <c r="FA100" s="33">
        <v>76.235069999999993</v>
      </c>
      <c r="FB100" s="33">
        <v>80.965270000000004</v>
      </c>
      <c r="FC100" s="33">
        <v>86.693560000000005</v>
      </c>
      <c r="FD100" s="33">
        <v>90.605419999999995</v>
      </c>
      <c r="FE100" s="33">
        <v>94.478210000000004</v>
      </c>
      <c r="FF100" s="33">
        <v>96.81062</v>
      </c>
      <c r="FG100" s="33">
        <v>95.17268</v>
      </c>
      <c r="FH100" s="33">
        <v>93.632080000000002</v>
      </c>
      <c r="FI100" s="33">
        <v>93.472139999999996</v>
      </c>
      <c r="FJ100" s="33">
        <v>93.571169999999995</v>
      </c>
      <c r="FK100" s="33">
        <v>91.889539999999997</v>
      </c>
      <c r="FL100" s="33">
        <v>89.273679999999999</v>
      </c>
      <c r="FM100" s="33">
        <v>86.220249999999993</v>
      </c>
      <c r="FN100" s="33">
        <v>86.339190000000002</v>
      </c>
      <c r="FO100" s="33">
        <v>87.729900000000001</v>
      </c>
      <c r="FP100" s="33">
        <v>87.207660000000004</v>
      </c>
      <c r="FQ100" s="33">
        <v>8.4364749999999997</v>
      </c>
      <c r="FR100" s="33">
        <v>0.51014859999999995</v>
      </c>
      <c r="FS100">
        <v>0</v>
      </c>
    </row>
    <row r="101" spans="1:175" x14ac:dyDescent="0.2">
      <c r="A101" t="s">
        <v>181</v>
      </c>
      <c r="B101" t="s">
        <v>232</v>
      </c>
      <c r="C101" t="s">
        <v>235</v>
      </c>
      <c r="D101">
        <v>12575</v>
      </c>
      <c r="E101" s="33">
        <v>38.370640000000002</v>
      </c>
      <c r="F101" s="33">
        <v>37.04466</v>
      </c>
      <c r="G101" s="33">
        <v>36.379939999999998</v>
      </c>
      <c r="H101" s="33">
        <v>36.221730000000001</v>
      </c>
      <c r="I101" s="33">
        <v>37.69773</v>
      </c>
      <c r="J101" s="33">
        <v>41.336030000000001</v>
      </c>
      <c r="K101" s="33">
        <v>46.720860000000002</v>
      </c>
      <c r="L101" s="33">
        <v>52.721490000000003</v>
      </c>
      <c r="M101" s="33">
        <v>59.004669999999997</v>
      </c>
      <c r="N101" s="33">
        <v>63.971409999999999</v>
      </c>
      <c r="O101" s="33">
        <v>67.482219999999998</v>
      </c>
      <c r="P101" s="33">
        <v>69.618260000000006</v>
      </c>
      <c r="Q101" s="33">
        <v>70.348920000000007</v>
      </c>
      <c r="R101" s="33">
        <v>70.451300000000003</v>
      </c>
      <c r="S101" s="33">
        <v>69.554730000000006</v>
      </c>
      <c r="T101" s="33">
        <v>67.465959999999995</v>
      </c>
      <c r="U101" s="33">
        <v>64.74785</v>
      </c>
      <c r="V101" s="33">
        <v>61.64499</v>
      </c>
      <c r="W101" s="33">
        <v>56.486429999999999</v>
      </c>
      <c r="X101" s="33">
        <v>54.03342</v>
      </c>
      <c r="Y101" s="33">
        <v>51.512560000000001</v>
      </c>
      <c r="Z101" s="33">
        <v>48.473399999999998</v>
      </c>
      <c r="AA101" s="33">
        <v>44.679699999999997</v>
      </c>
      <c r="AB101" s="33">
        <v>41.425620000000002</v>
      </c>
      <c r="AC101" s="33">
        <v>-0.215167</v>
      </c>
      <c r="AD101" s="33">
        <v>-0.16028519999999999</v>
      </c>
      <c r="AE101" s="33">
        <v>9.8737199999999997E-2</v>
      </c>
      <c r="AF101" s="33">
        <v>6.7281499999999994E-2</v>
      </c>
      <c r="AG101" s="33">
        <v>0.2402649</v>
      </c>
      <c r="AH101" s="33">
        <v>-0.1176389</v>
      </c>
      <c r="AI101" s="33">
        <v>-0.29422229999999999</v>
      </c>
      <c r="AJ101" s="33">
        <v>4.2611799999999998E-2</v>
      </c>
      <c r="AK101" s="33">
        <v>-0.2017198</v>
      </c>
      <c r="AL101" s="33">
        <v>-0.38733010000000001</v>
      </c>
      <c r="AM101" s="33">
        <v>-0.1244822</v>
      </c>
      <c r="AN101" s="33">
        <v>0.81056499999999998</v>
      </c>
      <c r="AO101" s="33">
        <v>0.6928417</v>
      </c>
      <c r="AP101" s="33">
        <v>0.53040299999999996</v>
      </c>
      <c r="AQ101" s="33">
        <v>0.54656890000000002</v>
      </c>
      <c r="AR101" s="33">
        <v>0.92909379999999997</v>
      </c>
      <c r="AS101" s="33">
        <v>1.2513190000000001</v>
      </c>
      <c r="AT101" s="33">
        <v>1.1721250000000001</v>
      </c>
      <c r="AU101" s="33">
        <v>0.46812730000000002</v>
      </c>
      <c r="AV101" s="33">
        <v>3.8582699999999998E-2</v>
      </c>
      <c r="AW101" s="33">
        <v>-7.4299799999999999E-2</v>
      </c>
      <c r="AX101" s="33">
        <v>-0.1066593</v>
      </c>
      <c r="AY101" s="33">
        <v>-9.03109E-2</v>
      </c>
      <c r="AZ101" s="33">
        <v>-0.22809380000000001</v>
      </c>
      <c r="BA101" s="33">
        <v>2.7960100000000002E-2</v>
      </c>
      <c r="BB101" s="33">
        <v>7.5487799999999994E-2</v>
      </c>
      <c r="BC101" s="33">
        <v>0.33488190000000001</v>
      </c>
      <c r="BD101" s="33">
        <v>0.2977842</v>
      </c>
      <c r="BE101" s="33">
        <v>0.46697379999999999</v>
      </c>
      <c r="BF101" s="33">
        <v>0.11629009999999999</v>
      </c>
      <c r="BG101" s="33">
        <v>-4.50768E-2</v>
      </c>
      <c r="BH101" s="33">
        <v>0.31499310000000003</v>
      </c>
      <c r="BI101" s="33">
        <v>8.9134000000000005E-2</v>
      </c>
      <c r="BJ101" s="33">
        <v>-8.2915900000000001E-2</v>
      </c>
      <c r="BK101" s="33">
        <v>0.18221100000000001</v>
      </c>
      <c r="BL101" s="33">
        <v>1.2147790000000001</v>
      </c>
      <c r="BM101" s="33">
        <v>1.108973</v>
      </c>
      <c r="BN101" s="33">
        <v>0.93685410000000002</v>
      </c>
      <c r="BO101" s="33">
        <v>0.94941679999999995</v>
      </c>
      <c r="BP101" s="33">
        <v>1.3165180000000001</v>
      </c>
      <c r="BQ101" s="33">
        <v>1.616363</v>
      </c>
      <c r="BR101" s="33">
        <v>1.5146230000000001</v>
      </c>
      <c r="BS101" s="33">
        <v>0.71400459999999999</v>
      </c>
      <c r="BT101" s="33">
        <v>0.28386240000000001</v>
      </c>
      <c r="BU101" s="33">
        <v>0.16750880000000001</v>
      </c>
      <c r="BV101" s="33">
        <v>0.1354456</v>
      </c>
      <c r="BW101" s="33">
        <v>0.1526401</v>
      </c>
      <c r="BX101" s="33">
        <v>7.0737999999999999E-3</v>
      </c>
      <c r="BY101" s="33">
        <v>0.1963491</v>
      </c>
      <c r="BZ101" s="33">
        <v>0.23878350000000001</v>
      </c>
      <c r="CA101" s="33">
        <v>0.49843510000000002</v>
      </c>
      <c r="CB101" s="33">
        <v>0.45742959999999999</v>
      </c>
      <c r="CC101" s="33">
        <v>0.62399159999999998</v>
      </c>
      <c r="CD101" s="33">
        <v>0.27830860000000002</v>
      </c>
      <c r="CE101" s="33">
        <v>0.1274806</v>
      </c>
      <c r="CF101" s="33">
        <v>0.50364350000000002</v>
      </c>
      <c r="CG101" s="33">
        <v>0.29057850000000002</v>
      </c>
      <c r="CH101" s="33">
        <v>0.12792039999999999</v>
      </c>
      <c r="CI101" s="33">
        <v>0.39462580000000003</v>
      </c>
      <c r="CJ101" s="33">
        <v>1.4947360000000001</v>
      </c>
      <c r="CK101" s="33">
        <v>1.3971849999999999</v>
      </c>
      <c r="CL101" s="33">
        <v>1.218361</v>
      </c>
      <c r="CM101" s="33">
        <v>1.2284280000000001</v>
      </c>
      <c r="CN101" s="33">
        <v>1.584846</v>
      </c>
      <c r="CO101" s="33">
        <v>1.869191</v>
      </c>
      <c r="CP101" s="33">
        <v>1.7518370000000001</v>
      </c>
      <c r="CQ101" s="33">
        <v>0.88429849999999999</v>
      </c>
      <c r="CR101" s="33">
        <v>0.45374239999999999</v>
      </c>
      <c r="CS101" s="33">
        <v>0.33498460000000002</v>
      </c>
      <c r="CT101" s="33">
        <v>0.30312670000000003</v>
      </c>
      <c r="CU101" s="33">
        <v>0.3209071</v>
      </c>
      <c r="CV101" s="33">
        <v>0.1699502</v>
      </c>
      <c r="CW101" s="33">
        <v>0.36473820000000001</v>
      </c>
      <c r="CX101" s="33">
        <v>0.40207929999999997</v>
      </c>
      <c r="CY101" s="33">
        <v>0.66198829999999997</v>
      </c>
      <c r="CZ101" s="33">
        <v>0.61707509999999999</v>
      </c>
      <c r="DA101" s="33">
        <v>0.78100950000000002</v>
      </c>
      <c r="DB101" s="33">
        <v>0.44032719999999997</v>
      </c>
      <c r="DC101" s="33">
        <v>0.30003800000000003</v>
      </c>
      <c r="DD101" s="33">
        <v>0.69229390000000002</v>
      </c>
      <c r="DE101" s="33">
        <v>0.49202299999999999</v>
      </c>
      <c r="DF101" s="33">
        <v>0.33875670000000002</v>
      </c>
      <c r="DG101" s="33">
        <v>0.60704060000000004</v>
      </c>
      <c r="DH101" s="33">
        <v>1.7746930000000001</v>
      </c>
      <c r="DI101" s="33">
        <v>1.685397</v>
      </c>
      <c r="DJ101" s="33">
        <v>1.499868</v>
      </c>
      <c r="DK101" s="33">
        <v>1.507439</v>
      </c>
      <c r="DL101" s="33">
        <v>1.853175</v>
      </c>
      <c r="DM101" s="33">
        <v>2.12202</v>
      </c>
      <c r="DN101" s="33">
        <v>1.9890509999999999</v>
      </c>
      <c r="DO101" s="33">
        <v>1.054592</v>
      </c>
      <c r="DP101" s="33">
        <v>0.62362229999999996</v>
      </c>
      <c r="DQ101" s="33">
        <v>0.50246040000000003</v>
      </c>
      <c r="DR101" s="33">
        <v>0.4708078</v>
      </c>
      <c r="DS101" s="33">
        <v>0.4891742</v>
      </c>
      <c r="DT101" s="33">
        <v>0.33282659999999997</v>
      </c>
      <c r="DU101" s="33">
        <v>0.60786519999999999</v>
      </c>
      <c r="DV101" s="33">
        <v>0.63785230000000004</v>
      </c>
      <c r="DW101" s="33">
        <v>0.89813299999999996</v>
      </c>
      <c r="DX101" s="33">
        <v>0.84757780000000005</v>
      </c>
      <c r="DY101" s="33">
        <v>1.0077179999999999</v>
      </c>
      <c r="DZ101" s="33">
        <v>0.67425619999999997</v>
      </c>
      <c r="EA101" s="33">
        <v>0.54918350000000005</v>
      </c>
      <c r="EB101" s="33">
        <v>0.96467519999999995</v>
      </c>
      <c r="EC101" s="33">
        <v>0.78287680000000004</v>
      </c>
      <c r="ED101" s="33">
        <v>0.64317089999999999</v>
      </c>
      <c r="EE101" s="33">
        <v>0.91373389999999999</v>
      </c>
      <c r="EF101" s="33">
        <v>2.1789070000000001</v>
      </c>
      <c r="EG101" s="33">
        <v>2.1015280000000001</v>
      </c>
      <c r="EH101" s="33">
        <v>1.9063190000000001</v>
      </c>
      <c r="EI101" s="33">
        <v>1.9102870000000001</v>
      </c>
      <c r="EJ101" s="33">
        <v>2.240599</v>
      </c>
      <c r="EK101" s="33">
        <v>2.4870640000000002</v>
      </c>
      <c r="EL101" s="33">
        <v>2.3315489999999999</v>
      </c>
      <c r="EM101" s="33">
        <v>1.30047</v>
      </c>
      <c r="EN101" s="33">
        <v>0.86890199999999995</v>
      </c>
      <c r="EO101" s="33">
        <v>0.74426899999999996</v>
      </c>
      <c r="EP101" s="33">
        <v>0.71291260000000001</v>
      </c>
      <c r="EQ101" s="33">
        <v>0.73212520000000003</v>
      </c>
      <c r="ER101" s="33">
        <v>0.5679942</v>
      </c>
      <c r="ES101" s="33">
        <v>73.628969999999995</v>
      </c>
      <c r="ET101" s="33">
        <v>73.793409999999994</v>
      </c>
      <c r="EU101" s="33">
        <v>72.846890000000002</v>
      </c>
      <c r="EV101" s="33">
        <v>72.653049999999993</v>
      </c>
      <c r="EW101" s="33">
        <v>72.396420000000006</v>
      </c>
      <c r="EX101" s="33">
        <v>72.173320000000004</v>
      </c>
      <c r="EY101" s="33">
        <v>72.032749999999993</v>
      </c>
      <c r="EZ101" s="33">
        <v>71.97842</v>
      </c>
      <c r="FA101" s="33">
        <v>76.899699999999996</v>
      </c>
      <c r="FB101" s="33">
        <v>83.111490000000003</v>
      </c>
      <c r="FC101" s="33">
        <v>88.230159999999998</v>
      </c>
      <c r="FD101" s="33">
        <v>91.852530000000002</v>
      </c>
      <c r="FE101" s="33">
        <v>93.623760000000004</v>
      </c>
      <c r="FF101" s="33">
        <v>93.009529999999998</v>
      </c>
      <c r="FG101" s="33">
        <v>92.523079999999993</v>
      </c>
      <c r="FH101" s="33">
        <v>90.899600000000007</v>
      </c>
      <c r="FI101" s="33">
        <v>90.382760000000005</v>
      </c>
      <c r="FJ101" s="33">
        <v>88.924049999999994</v>
      </c>
      <c r="FK101" s="33">
        <v>87.05865</v>
      </c>
      <c r="FL101" s="33">
        <v>83.166759999999996</v>
      </c>
      <c r="FM101" s="33">
        <v>79.834140000000005</v>
      </c>
      <c r="FN101" s="33">
        <v>78.439269999999993</v>
      </c>
      <c r="FO101" s="33">
        <v>77.102260000000001</v>
      </c>
      <c r="FP101" s="33">
        <v>75.691270000000003</v>
      </c>
      <c r="FQ101" s="33">
        <v>7.5901740000000002</v>
      </c>
      <c r="FR101" s="33">
        <v>0.50059290000000001</v>
      </c>
      <c r="FS101">
        <v>0</v>
      </c>
    </row>
    <row r="102" spans="1:175" x14ac:dyDescent="0.2">
      <c r="A102" t="s">
        <v>181</v>
      </c>
      <c r="B102" t="s">
        <v>231</v>
      </c>
      <c r="C102">
        <v>42978</v>
      </c>
      <c r="D102">
        <v>463</v>
      </c>
      <c r="E102" s="33">
        <v>16.22308</v>
      </c>
      <c r="F102" s="33">
        <v>15.657209999999999</v>
      </c>
      <c r="G102" s="33">
        <v>15.529439999999999</v>
      </c>
      <c r="H102" s="33">
        <v>15.39235</v>
      </c>
      <c r="I102" s="33">
        <v>16.26595</v>
      </c>
      <c r="J102" s="33">
        <v>18.209720000000001</v>
      </c>
      <c r="K102" s="33">
        <v>21.173570000000002</v>
      </c>
      <c r="L102" s="33">
        <v>24.151620000000001</v>
      </c>
      <c r="M102" s="33">
        <v>28.73631</v>
      </c>
      <c r="N102" s="33">
        <v>31.596779999999999</v>
      </c>
      <c r="O102" s="33">
        <v>34.107329999999997</v>
      </c>
      <c r="P102" s="33">
        <v>36.278680000000001</v>
      </c>
      <c r="Q102" s="33">
        <v>37.134509999999999</v>
      </c>
      <c r="R102" s="33">
        <v>37.37632</v>
      </c>
      <c r="S102" s="33">
        <v>36.18253</v>
      </c>
      <c r="T102" s="33">
        <v>34.838079999999998</v>
      </c>
      <c r="U102" s="33">
        <v>32.013339999999999</v>
      </c>
      <c r="V102" s="33">
        <v>30.528449999999999</v>
      </c>
      <c r="W102" s="33">
        <v>28.848880000000001</v>
      </c>
      <c r="X102" s="33">
        <v>28.388850000000001</v>
      </c>
      <c r="Y102" s="33">
        <v>26.94088</v>
      </c>
      <c r="Z102" s="33">
        <v>23.405919999999998</v>
      </c>
      <c r="AA102" s="33">
        <v>19.970369999999999</v>
      </c>
      <c r="AB102" s="33">
        <v>18.20045</v>
      </c>
      <c r="AC102" s="33">
        <v>-1.195174</v>
      </c>
      <c r="AD102" s="33">
        <v>-1.131928</v>
      </c>
      <c r="AE102" s="33">
        <v>-0.84339030000000004</v>
      </c>
      <c r="AF102" s="33">
        <v>-0.7511196</v>
      </c>
      <c r="AG102" s="33">
        <v>-0.68648330000000002</v>
      </c>
      <c r="AH102" s="33">
        <v>-0.64615540000000005</v>
      </c>
      <c r="AI102" s="33">
        <v>-0.88575689999999996</v>
      </c>
      <c r="AJ102" s="33">
        <v>-0.95287960000000005</v>
      </c>
      <c r="AK102" s="33">
        <v>-0.78325540000000005</v>
      </c>
      <c r="AL102" s="33">
        <v>-1.3371550000000001</v>
      </c>
      <c r="AM102" s="33">
        <v>-1.1360220000000001</v>
      </c>
      <c r="AN102" s="33">
        <v>-1.078659</v>
      </c>
      <c r="AO102" s="33">
        <v>-0.97767780000000004</v>
      </c>
      <c r="AP102" s="33">
        <v>-1.421416</v>
      </c>
      <c r="AQ102" s="33">
        <v>-2.0849730000000002</v>
      </c>
      <c r="AR102" s="33">
        <v>-1.7125010000000001</v>
      </c>
      <c r="AS102" s="33">
        <v>-0.91985119999999998</v>
      </c>
      <c r="AT102" s="33">
        <v>-0.54651240000000001</v>
      </c>
      <c r="AU102" s="33">
        <v>-0.65704390000000001</v>
      </c>
      <c r="AV102" s="33">
        <v>-0.87367890000000004</v>
      </c>
      <c r="AW102" s="33">
        <v>-1.032853</v>
      </c>
      <c r="AX102" s="33">
        <v>-0.87376759999999998</v>
      </c>
      <c r="AY102" s="33">
        <v>-0.68428849999999997</v>
      </c>
      <c r="AZ102" s="33">
        <v>-0.43630920000000001</v>
      </c>
      <c r="BA102" s="33">
        <v>-0.96570069999999997</v>
      </c>
      <c r="BB102" s="33">
        <v>-0.91378550000000003</v>
      </c>
      <c r="BC102" s="33">
        <v>-0.63965740000000004</v>
      </c>
      <c r="BD102" s="33">
        <v>-0.56488070000000001</v>
      </c>
      <c r="BE102" s="33">
        <v>-0.4993418</v>
      </c>
      <c r="BF102" s="33">
        <v>-0.4375192</v>
      </c>
      <c r="BG102" s="33">
        <v>-0.62298019999999998</v>
      </c>
      <c r="BH102" s="33">
        <v>-0.66733940000000003</v>
      </c>
      <c r="BI102" s="33">
        <v>-0.44944919999999999</v>
      </c>
      <c r="BJ102" s="33">
        <v>-0.98771220000000004</v>
      </c>
      <c r="BK102" s="33">
        <v>-0.77750359999999996</v>
      </c>
      <c r="BL102" s="33">
        <v>-0.70473479999999999</v>
      </c>
      <c r="BM102" s="33">
        <v>-0.59425850000000002</v>
      </c>
      <c r="BN102" s="33">
        <v>-1.048271</v>
      </c>
      <c r="BO102" s="33">
        <v>-1.737859</v>
      </c>
      <c r="BP102" s="33">
        <v>-1.380771</v>
      </c>
      <c r="BQ102" s="33">
        <v>-0.59194979999999997</v>
      </c>
      <c r="BR102" s="33">
        <v>-0.22240280000000001</v>
      </c>
      <c r="BS102" s="33">
        <v>-0.32731110000000002</v>
      </c>
      <c r="BT102" s="33">
        <v>-0.55124099999999998</v>
      </c>
      <c r="BU102" s="33">
        <v>-0.74913750000000001</v>
      </c>
      <c r="BV102" s="33">
        <v>-0.65897039999999996</v>
      </c>
      <c r="BW102" s="33">
        <v>-0.50265689999999996</v>
      </c>
      <c r="BX102" s="33">
        <v>-0.26627640000000002</v>
      </c>
      <c r="BY102" s="33">
        <v>-0.80676780000000003</v>
      </c>
      <c r="BZ102" s="33">
        <v>-0.7627005</v>
      </c>
      <c r="CA102" s="33">
        <v>-0.49855270000000002</v>
      </c>
      <c r="CB102" s="33">
        <v>-0.43589220000000001</v>
      </c>
      <c r="CC102" s="33">
        <v>-0.3697281</v>
      </c>
      <c r="CD102" s="33">
        <v>-0.29301840000000001</v>
      </c>
      <c r="CE102" s="33">
        <v>-0.44098189999999998</v>
      </c>
      <c r="CF102" s="33">
        <v>-0.46957510000000002</v>
      </c>
      <c r="CG102" s="33">
        <v>-0.21825610000000001</v>
      </c>
      <c r="CH102" s="33">
        <v>-0.74568889999999999</v>
      </c>
      <c r="CI102" s="33">
        <v>-0.52919499999999997</v>
      </c>
      <c r="CJ102" s="33">
        <v>-0.44575589999999998</v>
      </c>
      <c r="CK102" s="33">
        <v>-0.32870339999999998</v>
      </c>
      <c r="CL102" s="33">
        <v>-0.78983239999999999</v>
      </c>
      <c r="CM102" s="33">
        <v>-1.4974479999999999</v>
      </c>
      <c r="CN102" s="33">
        <v>-1.1510149999999999</v>
      </c>
      <c r="CO102" s="33">
        <v>-0.36484630000000001</v>
      </c>
      <c r="CP102" s="33">
        <v>2.0745999999999998E-3</v>
      </c>
      <c r="CQ102" s="33">
        <v>-9.8939200000000005E-2</v>
      </c>
      <c r="CR102" s="33">
        <v>-0.32792149999999998</v>
      </c>
      <c r="CS102" s="33">
        <v>-0.55263689999999999</v>
      </c>
      <c r="CT102" s="33">
        <v>-0.51020239999999994</v>
      </c>
      <c r="CU102" s="33">
        <v>-0.37685940000000001</v>
      </c>
      <c r="CV102" s="33">
        <v>-0.14851220000000001</v>
      </c>
      <c r="CW102" s="33">
        <v>-0.64783500000000005</v>
      </c>
      <c r="CX102" s="33">
        <v>-0.61161549999999998</v>
      </c>
      <c r="CY102" s="33">
        <v>-0.35744799999999999</v>
      </c>
      <c r="CZ102" s="33">
        <v>-0.3069037</v>
      </c>
      <c r="DA102" s="33">
        <v>-0.24011440000000001</v>
      </c>
      <c r="DB102" s="33">
        <v>-0.1485176</v>
      </c>
      <c r="DC102" s="33">
        <v>-0.25898359999999998</v>
      </c>
      <c r="DD102" s="33">
        <v>-0.27181080000000002</v>
      </c>
      <c r="DE102" s="33">
        <v>1.2937000000000001E-2</v>
      </c>
      <c r="DF102" s="33">
        <v>-0.50366560000000005</v>
      </c>
      <c r="DG102" s="33">
        <v>-0.28088639999999998</v>
      </c>
      <c r="DH102" s="33">
        <v>-0.186777</v>
      </c>
      <c r="DI102" s="33">
        <v>-6.3148300000000004E-2</v>
      </c>
      <c r="DJ102" s="33">
        <v>-0.53139349999999996</v>
      </c>
      <c r="DK102" s="33">
        <v>-1.257037</v>
      </c>
      <c r="DL102" s="33">
        <v>-0.92125950000000001</v>
      </c>
      <c r="DM102" s="33">
        <v>-0.1377428</v>
      </c>
      <c r="DN102" s="33">
        <v>0.2265519</v>
      </c>
      <c r="DO102" s="33">
        <v>0.12943270000000001</v>
      </c>
      <c r="DP102" s="33">
        <v>-0.104602</v>
      </c>
      <c r="DQ102" s="33">
        <v>-0.35613640000000002</v>
      </c>
      <c r="DR102" s="33">
        <v>-0.36143449999999999</v>
      </c>
      <c r="DS102" s="33">
        <v>-0.2510619</v>
      </c>
      <c r="DT102" s="33">
        <v>-3.0748000000000001E-2</v>
      </c>
      <c r="DU102" s="33">
        <v>-0.41836119999999999</v>
      </c>
      <c r="DV102" s="33">
        <v>-0.39347270000000001</v>
      </c>
      <c r="DW102" s="33">
        <v>-0.15371509999999999</v>
      </c>
      <c r="DX102" s="33">
        <v>-0.12066490000000001</v>
      </c>
      <c r="DY102" s="33">
        <v>-5.2972900000000003E-2</v>
      </c>
      <c r="DZ102" s="33">
        <v>6.0118600000000001E-2</v>
      </c>
      <c r="EA102" s="33">
        <v>3.7931000000000002E-3</v>
      </c>
      <c r="EB102" s="33">
        <v>1.3729399999999999E-2</v>
      </c>
      <c r="EC102" s="33">
        <v>0.34674319999999997</v>
      </c>
      <c r="ED102" s="33">
        <v>-0.15422240000000001</v>
      </c>
      <c r="EE102" s="33">
        <v>7.7631699999999998E-2</v>
      </c>
      <c r="EF102" s="33">
        <v>0.18714739999999999</v>
      </c>
      <c r="EG102" s="33">
        <v>0.32027099999999997</v>
      </c>
      <c r="EH102" s="33">
        <v>-0.15824869999999999</v>
      </c>
      <c r="EI102" s="33">
        <v>-0.90992280000000003</v>
      </c>
      <c r="EJ102" s="33">
        <v>-0.58952899999999997</v>
      </c>
      <c r="EK102" s="33">
        <v>0.19015870000000001</v>
      </c>
      <c r="EL102" s="33">
        <v>0.55066159999999997</v>
      </c>
      <c r="EM102" s="33">
        <v>0.4591655</v>
      </c>
      <c r="EN102" s="33">
        <v>0.2178358</v>
      </c>
      <c r="EO102" s="33">
        <v>-7.2420700000000005E-2</v>
      </c>
      <c r="EP102" s="33">
        <v>-0.1466372</v>
      </c>
      <c r="EQ102" s="33">
        <v>-6.94303E-2</v>
      </c>
      <c r="ER102" s="33">
        <v>0.13928479999999999</v>
      </c>
      <c r="ES102" s="33">
        <v>74.02046</v>
      </c>
      <c r="ET102" s="33">
        <v>73.343760000000003</v>
      </c>
      <c r="EU102" s="33">
        <v>72.673829999999995</v>
      </c>
      <c r="EV102" s="33">
        <v>72.388289999999998</v>
      </c>
      <c r="EW102" s="33">
        <v>72.399090000000001</v>
      </c>
      <c r="EX102" s="33">
        <v>72.116050000000001</v>
      </c>
      <c r="EY102" s="33">
        <v>71.697130000000001</v>
      </c>
      <c r="EZ102" s="33">
        <v>71.580280000000002</v>
      </c>
      <c r="FA102" s="33">
        <v>75.375020000000006</v>
      </c>
      <c r="FB102" s="33">
        <v>80.188860000000005</v>
      </c>
      <c r="FC102" s="33">
        <v>84.944100000000006</v>
      </c>
      <c r="FD102" s="33">
        <v>89.212680000000006</v>
      </c>
      <c r="FE102" s="33">
        <v>92.385120000000001</v>
      </c>
      <c r="FF102" s="33">
        <v>91.496269999999996</v>
      </c>
      <c r="FG102" s="33">
        <v>90.830749999999995</v>
      </c>
      <c r="FH102" s="33">
        <v>88.319869999999995</v>
      </c>
      <c r="FI102" s="33">
        <v>88.061679999999996</v>
      </c>
      <c r="FJ102" s="33">
        <v>87.759169999999997</v>
      </c>
      <c r="FK102" s="33">
        <v>86.346310000000003</v>
      </c>
      <c r="FL102" s="33">
        <v>81.652289999999994</v>
      </c>
      <c r="FM102" s="33">
        <v>78.197419999999994</v>
      </c>
      <c r="FN102" s="33">
        <v>76.591319999999996</v>
      </c>
      <c r="FO102" s="33">
        <v>75.12321</v>
      </c>
      <c r="FP102" s="33">
        <v>73.319050000000004</v>
      </c>
      <c r="FQ102" s="33">
        <v>5.232488</v>
      </c>
      <c r="FR102" s="33">
        <v>0.35356660000000001</v>
      </c>
      <c r="FS102">
        <v>0</v>
      </c>
    </row>
    <row r="103" spans="1:175" x14ac:dyDescent="0.2">
      <c r="A103" t="s">
        <v>181</v>
      </c>
      <c r="B103" t="s">
        <v>231</v>
      </c>
      <c r="C103">
        <v>42979</v>
      </c>
      <c r="D103">
        <v>463</v>
      </c>
      <c r="E103" s="33">
        <v>16.390830000000001</v>
      </c>
      <c r="F103" s="33">
        <v>15.86337</v>
      </c>
      <c r="G103" s="33">
        <v>15.61397</v>
      </c>
      <c r="H103" s="33">
        <v>15.759449999999999</v>
      </c>
      <c r="I103" s="33">
        <v>16.484539999999999</v>
      </c>
      <c r="J103" s="33">
        <v>18.150069999999999</v>
      </c>
      <c r="K103" s="33">
        <v>20.649159999999998</v>
      </c>
      <c r="L103" s="33">
        <v>23.749389999999998</v>
      </c>
      <c r="M103" s="33">
        <v>29.04392</v>
      </c>
      <c r="N103" s="33">
        <v>32.754469999999998</v>
      </c>
      <c r="O103" s="33">
        <v>35.813070000000003</v>
      </c>
      <c r="P103" s="33">
        <v>37.492359999999998</v>
      </c>
      <c r="Q103" s="33">
        <v>37.827919999999999</v>
      </c>
      <c r="R103" s="33">
        <v>38.360140000000001</v>
      </c>
      <c r="S103" s="33">
        <v>37.643470000000001</v>
      </c>
      <c r="T103" s="33">
        <v>36.803710000000002</v>
      </c>
      <c r="U103" s="33">
        <v>33.836379999999998</v>
      </c>
      <c r="V103" s="33">
        <v>31.56748</v>
      </c>
      <c r="W103" s="33">
        <v>30.000350000000001</v>
      </c>
      <c r="X103" s="33">
        <v>30.176919999999999</v>
      </c>
      <c r="Y103" s="33">
        <v>28.636700000000001</v>
      </c>
      <c r="Z103" s="33">
        <v>25.402539999999998</v>
      </c>
      <c r="AA103" s="33">
        <v>22.275649999999999</v>
      </c>
      <c r="AB103" s="33">
        <v>19.70731</v>
      </c>
      <c r="AC103" s="33">
        <v>-0.91671499999999995</v>
      </c>
      <c r="AD103" s="33">
        <v>-0.81474930000000001</v>
      </c>
      <c r="AE103" s="33">
        <v>-0.55355019999999999</v>
      </c>
      <c r="AF103" s="33">
        <v>-0.33179619999999999</v>
      </c>
      <c r="AG103" s="33">
        <v>-0.46101170000000002</v>
      </c>
      <c r="AH103" s="33">
        <v>-0.49542079999999999</v>
      </c>
      <c r="AI103" s="33">
        <v>-0.89337580000000005</v>
      </c>
      <c r="AJ103" s="33">
        <v>-1.501344</v>
      </c>
      <c r="AK103" s="33">
        <v>-1.8124009999999999</v>
      </c>
      <c r="AL103" s="33">
        <v>-2.5566680000000002</v>
      </c>
      <c r="AM103" s="33">
        <v>-2.3337850000000002</v>
      </c>
      <c r="AN103" s="33">
        <v>-2.3696660000000001</v>
      </c>
      <c r="AO103" s="33">
        <v>-2.397923</v>
      </c>
      <c r="AP103" s="33">
        <v>-2.2598370000000001</v>
      </c>
      <c r="AQ103" s="33">
        <v>-2.2511009999999998</v>
      </c>
      <c r="AR103" s="33">
        <v>-1.297132</v>
      </c>
      <c r="AS103" s="33">
        <v>-0.78771020000000003</v>
      </c>
      <c r="AT103" s="33">
        <v>-0.58389999999999997</v>
      </c>
      <c r="AU103" s="33">
        <v>-0.27819630000000001</v>
      </c>
      <c r="AV103" s="33">
        <v>-0.2296126</v>
      </c>
      <c r="AW103" s="33">
        <v>-0.78184260000000005</v>
      </c>
      <c r="AX103" s="33">
        <v>-1.0314099999999999</v>
      </c>
      <c r="AY103" s="33">
        <v>-0.78222210000000003</v>
      </c>
      <c r="AZ103" s="33">
        <v>-1.0175449999999999</v>
      </c>
      <c r="BA103" s="33">
        <v>-0.70278870000000004</v>
      </c>
      <c r="BB103" s="33">
        <v>-0.58053739999999998</v>
      </c>
      <c r="BC103" s="33">
        <v>-0.33591769999999999</v>
      </c>
      <c r="BD103" s="33">
        <v>-0.1103119</v>
      </c>
      <c r="BE103" s="33">
        <v>-0.198543</v>
      </c>
      <c r="BF103" s="33">
        <v>-0.25786379999999998</v>
      </c>
      <c r="BG103" s="33">
        <v>-0.6158399</v>
      </c>
      <c r="BH103" s="33">
        <v>-1.1938770000000001</v>
      </c>
      <c r="BI103" s="33">
        <v>-1.433746</v>
      </c>
      <c r="BJ103" s="33">
        <v>-2.079974</v>
      </c>
      <c r="BK103" s="33">
        <v>-1.8773299999999999</v>
      </c>
      <c r="BL103" s="33">
        <v>-1.8843669999999999</v>
      </c>
      <c r="BM103" s="33">
        <v>-1.8967270000000001</v>
      </c>
      <c r="BN103" s="33">
        <v>-1.7599849999999999</v>
      </c>
      <c r="BO103" s="33">
        <v>-1.7413190000000001</v>
      </c>
      <c r="BP103" s="33">
        <v>-0.76278400000000002</v>
      </c>
      <c r="BQ103" s="33">
        <v>-0.32121709999999998</v>
      </c>
      <c r="BR103" s="33">
        <v>-0.12889120000000001</v>
      </c>
      <c r="BS103" s="33">
        <v>0.18334139999999999</v>
      </c>
      <c r="BT103" s="33">
        <v>0.23695530000000001</v>
      </c>
      <c r="BU103" s="33">
        <v>-0.33938049999999997</v>
      </c>
      <c r="BV103" s="33">
        <v>-0.60341489999999998</v>
      </c>
      <c r="BW103" s="33">
        <v>-0.37895180000000001</v>
      </c>
      <c r="BX103" s="33">
        <v>-0.64161040000000003</v>
      </c>
      <c r="BY103" s="33">
        <v>-0.55462389999999995</v>
      </c>
      <c r="BZ103" s="33">
        <v>-0.418323</v>
      </c>
      <c r="CA103" s="33">
        <v>-0.18518609999999999</v>
      </c>
      <c r="CB103" s="33">
        <v>4.3087399999999998E-2</v>
      </c>
      <c r="CC103" s="33">
        <v>-1.6757999999999999E-2</v>
      </c>
      <c r="CD103" s="33">
        <v>-9.3332600000000002E-2</v>
      </c>
      <c r="CE103" s="33">
        <v>-0.42361939999999998</v>
      </c>
      <c r="CF103" s="33">
        <v>-0.98092619999999997</v>
      </c>
      <c r="CG103" s="33">
        <v>-1.1714910000000001</v>
      </c>
      <c r="CH103" s="33">
        <v>-1.749817</v>
      </c>
      <c r="CI103" s="33">
        <v>-1.561191</v>
      </c>
      <c r="CJ103" s="33">
        <v>-1.548251</v>
      </c>
      <c r="CK103" s="33">
        <v>-1.5496000000000001</v>
      </c>
      <c r="CL103" s="33">
        <v>-1.413789</v>
      </c>
      <c r="CM103" s="33">
        <v>-1.388245</v>
      </c>
      <c r="CN103" s="33">
        <v>-0.3926963</v>
      </c>
      <c r="CO103" s="33">
        <v>1.8745999999999999E-3</v>
      </c>
      <c r="CP103" s="33">
        <v>0.18624650000000001</v>
      </c>
      <c r="CQ103" s="33">
        <v>0.50300089999999997</v>
      </c>
      <c r="CR103" s="33">
        <v>0.56009880000000001</v>
      </c>
      <c r="CS103" s="33">
        <v>-3.2932500000000003E-2</v>
      </c>
      <c r="CT103" s="33">
        <v>-0.30698710000000001</v>
      </c>
      <c r="CU103" s="33">
        <v>-9.9648100000000003E-2</v>
      </c>
      <c r="CV103" s="33">
        <v>-0.38123950000000001</v>
      </c>
      <c r="CW103" s="33">
        <v>-0.40645920000000002</v>
      </c>
      <c r="CX103" s="33">
        <v>-0.25610860000000002</v>
      </c>
      <c r="CY103" s="33">
        <v>-3.4454499999999999E-2</v>
      </c>
      <c r="CZ103" s="33">
        <v>0.19648669999999999</v>
      </c>
      <c r="DA103" s="33">
        <v>0.16502700000000001</v>
      </c>
      <c r="DB103" s="33">
        <v>7.1198600000000001E-2</v>
      </c>
      <c r="DC103" s="33">
        <v>-0.23139889999999999</v>
      </c>
      <c r="DD103" s="33">
        <v>-0.76797550000000003</v>
      </c>
      <c r="DE103" s="33">
        <v>-0.90923600000000004</v>
      </c>
      <c r="DF103" s="33">
        <v>-1.4196599999999999</v>
      </c>
      <c r="DG103" s="33">
        <v>-1.245052</v>
      </c>
      <c r="DH103" s="33">
        <v>-1.212135</v>
      </c>
      <c r="DI103" s="33">
        <v>-1.2024729999999999</v>
      </c>
      <c r="DJ103" s="33">
        <v>-1.067593</v>
      </c>
      <c r="DK103" s="33">
        <v>-1.0351710000000001</v>
      </c>
      <c r="DL103" s="33">
        <v>-2.26086E-2</v>
      </c>
      <c r="DM103" s="33">
        <v>0.32496629999999999</v>
      </c>
      <c r="DN103" s="33">
        <v>0.50138419999999995</v>
      </c>
      <c r="DO103" s="33">
        <v>0.82266039999999996</v>
      </c>
      <c r="DP103" s="33">
        <v>0.88324239999999998</v>
      </c>
      <c r="DQ103" s="33">
        <v>0.27351550000000002</v>
      </c>
      <c r="DR103" s="33">
        <v>-1.0559300000000001E-2</v>
      </c>
      <c r="DS103" s="33">
        <v>0.1796556</v>
      </c>
      <c r="DT103" s="33">
        <v>-0.12086860000000001</v>
      </c>
      <c r="DU103" s="33">
        <v>-0.1925328</v>
      </c>
      <c r="DV103" s="33">
        <v>-2.1896700000000002E-2</v>
      </c>
      <c r="DW103" s="33">
        <v>0.18317800000000001</v>
      </c>
      <c r="DX103" s="33">
        <v>0.41797099999999998</v>
      </c>
      <c r="DY103" s="33">
        <v>0.42749569999999998</v>
      </c>
      <c r="DZ103" s="33">
        <v>0.30875560000000002</v>
      </c>
      <c r="EA103" s="33">
        <v>4.6136999999999997E-2</v>
      </c>
      <c r="EB103" s="33">
        <v>-0.46050849999999999</v>
      </c>
      <c r="EC103" s="33">
        <v>-0.53058139999999998</v>
      </c>
      <c r="ED103" s="33">
        <v>-0.94296650000000004</v>
      </c>
      <c r="EE103" s="33">
        <v>-0.78859659999999998</v>
      </c>
      <c r="EF103" s="33">
        <v>-0.72683609999999998</v>
      </c>
      <c r="EG103" s="33">
        <v>-0.70127759999999995</v>
      </c>
      <c r="EH103" s="33">
        <v>-0.56774069999999999</v>
      </c>
      <c r="EI103" s="33">
        <v>-0.52538870000000004</v>
      </c>
      <c r="EJ103" s="33">
        <v>0.51173930000000001</v>
      </c>
      <c r="EK103" s="33">
        <v>0.79145940000000004</v>
      </c>
      <c r="EL103" s="33">
        <v>0.95639300000000005</v>
      </c>
      <c r="EM103" s="33">
        <v>1.284198</v>
      </c>
      <c r="EN103" s="33">
        <v>1.34981</v>
      </c>
      <c r="EO103" s="33">
        <v>0.71597770000000005</v>
      </c>
      <c r="EP103" s="33">
        <v>0.41743530000000001</v>
      </c>
      <c r="EQ103" s="33">
        <v>0.5829259</v>
      </c>
      <c r="ER103" s="33">
        <v>0.2550656</v>
      </c>
      <c r="ES103" s="33">
        <v>73.701130000000006</v>
      </c>
      <c r="ET103" s="33">
        <v>74.527569999999997</v>
      </c>
      <c r="EU103" s="33">
        <v>73.192959999999999</v>
      </c>
      <c r="EV103" s="33">
        <v>73.089740000000006</v>
      </c>
      <c r="EW103" s="33">
        <v>72.340829999999997</v>
      </c>
      <c r="EX103" s="33">
        <v>71.963009999999997</v>
      </c>
      <c r="EY103" s="33">
        <v>72.016980000000004</v>
      </c>
      <c r="EZ103" s="33">
        <v>72.290369999999996</v>
      </c>
      <c r="FA103" s="33">
        <v>78.780969999999996</v>
      </c>
      <c r="FB103" s="33">
        <v>86.745829999999998</v>
      </c>
      <c r="FC103" s="33">
        <v>92.790369999999996</v>
      </c>
      <c r="FD103" s="33">
        <v>96.544449999999998</v>
      </c>
      <c r="FE103" s="33">
        <v>97.449380000000005</v>
      </c>
      <c r="FF103" s="33">
        <v>97.480419999999995</v>
      </c>
      <c r="FG103" s="33">
        <v>97.03322</v>
      </c>
      <c r="FH103" s="33">
        <v>96.064830000000001</v>
      </c>
      <c r="FI103" s="33">
        <v>95.01079</v>
      </c>
      <c r="FJ103" s="33">
        <v>92.565820000000002</v>
      </c>
      <c r="FK103" s="33">
        <v>89.86</v>
      </c>
      <c r="FL103" s="33">
        <v>87.111639999999994</v>
      </c>
      <c r="FM103" s="33">
        <v>83.516829999999999</v>
      </c>
      <c r="FN103" s="33">
        <v>81.605930000000001</v>
      </c>
      <c r="FO103" s="33">
        <v>80.045090000000002</v>
      </c>
      <c r="FP103" s="33">
        <v>78.918719999999993</v>
      </c>
      <c r="FQ103" s="33">
        <v>8.0631029999999999</v>
      </c>
      <c r="FR103" s="33">
        <v>0.54829779999999995</v>
      </c>
      <c r="FS103">
        <v>0</v>
      </c>
    </row>
    <row r="104" spans="1:175" x14ac:dyDescent="0.2">
      <c r="A104" t="s">
        <v>181</v>
      </c>
      <c r="B104" t="s">
        <v>231</v>
      </c>
      <c r="C104">
        <v>42980</v>
      </c>
      <c r="D104">
        <v>463</v>
      </c>
      <c r="E104" s="33">
        <v>17.6374</v>
      </c>
      <c r="F104" s="33">
        <v>16.770119999999999</v>
      </c>
      <c r="G104" s="33">
        <v>16.39406</v>
      </c>
      <c r="H104" s="33">
        <v>16.15437</v>
      </c>
      <c r="I104" s="33">
        <v>16.526879999999998</v>
      </c>
      <c r="J104" s="33">
        <v>17.353729999999999</v>
      </c>
      <c r="K104" s="33">
        <v>18.499110000000002</v>
      </c>
      <c r="L104" s="33">
        <v>19.529959999999999</v>
      </c>
      <c r="M104" s="33">
        <v>22.571439999999999</v>
      </c>
      <c r="N104" s="33">
        <v>25.857140000000001</v>
      </c>
      <c r="O104" s="33">
        <v>27.527450000000002</v>
      </c>
      <c r="P104" s="33">
        <v>28.975370000000002</v>
      </c>
      <c r="Q104" s="33">
        <v>28.911239999999999</v>
      </c>
      <c r="R104" s="33">
        <v>29.48676</v>
      </c>
      <c r="S104" s="33">
        <v>29.115410000000001</v>
      </c>
      <c r="T104" s="33">
        <v>28.07667</v>
      </c>
      <c r="U104" s="33">
        <v>27.965520000000001</v>
      </c>
      <c r="V104" s="33">
        <v>28.827059999999999</v>
      </c>
      <c r="W104" s="33">
        <v>28.124759999999998</v>
      </c>
      <c r="X104" s="33">
        <v>27.76079</v>
      </c>
      <c r="Y104" s="33">
        <v>26.609940000000002</v>
      </c>
      <c r="Z104" s="33">
        <v>24.674299999999999</v>
      </c>
      <c r="AA104" s="33">
        <v>21.738440000000001</v>
      </c>
      <c r="AB104" s="33">
        <v>20.181229999999999</v>
      </c>
      <c r="AC104" s="33">
        <v>-1.2646360000000001</v>
      </c>
      <c r="AD104" s="33">
        <v>-1.164147</v>
      </c>
      <c r="AE104" s="33">
        <v>-0.7651251</v>
      </c>
      <c r="AF104" s="33">
        <v>-0.68661059999999996</v>
      </c>
      <c r="AG104" s="33">
        <v>-0.62652629999999998</v>
      </c>
      <c r="AH104" s="33">
        <v>-0.49752380000000002</v>
      </c>
      <c r="AI104" s="33">
        <v>-1.0162720000000001</v>
      </c>
      <c r="AJ104" s="33">
        <v>-1.073583</v>
      </c>
      <c r="AK104" s="33">
        <v>-0.98250499999999996</v>
      </c>
      <c r="AL104" s="33">
        <v>-0.25820399999999999</v>
      </c>
      <c r="AM104" s="33">
        <v>-0.76590570000000002</v>
      </c>
      <c r="AN104" s="33">
        <v>-0.65849519999999995</v>
      </c>
      <c r="AO104" s="33">
        <v>-1.114066</v>
      </c>
      <c r="AP104" s="33">
        <v>-0.92008389999999995</v>
      </c>
      <c r="AQ104" s="33">
        <v>-1.263442</v>
      </c>
      <c r="AR104" s="33">
        <v>-2.2900969999999998</v>
      </c>
      <c r="AS104" s="33">
        <v>-2.520667</v>
      </c>
      <c r="AT104" s="33">
        <v>-1.1517269999999999</v>
      </c>
      <c r="AU104" s="33">
        <v>-1.21889</v>
      </c>
      <c r="AV104" s="33">
        <v>-1.5299609999999999</v>
      </c>
      <c r="AW104" s="33">
        <v>-1.9608840000000001</v>
      </c>
      <c r="AX104" s="33">
        <v>-2.8100360000000002</v>
      </c>
      <c r="AY104" s="33">
        <v>-2.1223209999999999</v>
      </c>
      <c r="AZ104" s="33">
        <v>-1.36524</v>
      </c>
      <c r="BA104" s="33">
        <v>-0.95575920000000003</v>
      </c>
      <c r="BB104" s="33">
        <v>-0.87319420000000003</v>
      </c>
      <c r="BC104" s="33">
        <v>-0.49013679999999998</v>
      </c>
      <c r="BD104" s="33">
        <v>-0.4119179</v>
      </c>
      <c r="BE104" s="33">
        <v>-0.31127060000000001</v>
      </c>
      <c r="BF104" s="33">
        <v>-0.17995920000000001</v>
      </c>
      <c r="BG104" s="33">
        <v>-0.65698369999999995</v>
      </c>
      <c r="BH104" s="33">
        <v>-0.67123750000000004</v>
      </c>
      <c r="BI104" s="33">
        <v>-0.49449720000000003</v>
      </c>
      <c r="BJ104" s="33">
        <v>0.33687099999999998</v>
      </c>
      <c r="BK104" s="33">
        <v>-0.18580340000000001</v>
      </c>
      <c r="BL104" s="33">
        <v>-5.0766199999999997E-2</v>
      </c>
      <c r="BM104" s="33">
        <v>-0.53603029999999996</v>
      </c>
      <c r="BN104" s="33">
        <v>-0.350964</v>
      </c>
      <c r="BO104" s="33">
        <v>-0.70392880000000002</v>
      </c>
      <c r="BP104" s="33">
        <v>-1.749916</v>
      </c>
      <c r="BQ104" s="33">
        <v>-2.0396010000000002</v>
      </c>
      <c r="BR104" s="33">
        <v>-0.66325469999999997</v>
      </c>
      <c r="BS104" s="33">
        <v>-0.71272679999999999</v>
      </c>
      <c r="BT104" s="33">
        <v>-1.0421020000000001</v>
      </c>
      <c r="BU104" s="33">
        <v>-1.4443859999999999</v>
      </c>
      <c r="BV104" s="33">
        <v>-2.225095</v>
      </c>
      <c r="BW104" s="33">
        <v>-1.754391</v>
      </c>
      <c r="BX104" s="33">
        <v>-1.023253</v>
      </c>
      <c r="BY104" s="33">
        <v>-0.74183200000000005</v>
      </c>
      <c r="BZ104" s="33">
        <v>-0.67168099999999997</v>
      </c>
      <c r="CA104" s="33">
        <v>-0.29968070000000002</v>
      </c>
      <c r="CB104" s="33">
        <v>-0.22166649999999999</v>
      </c>
      <c r="CC104" s="33">
        <v>-9.2925499999999994E-2</v>
      </c>
      <c r="CD104" s="33">
        <v>3.9985E-2</v>
      </c>
      <c r="CE104" s="33">
        <v>-0.4081419</v>
      </c>
      <c r="CF104" s="33">
        <v>-0.39257429999999999</v>
      </c>
      <c r="CG104" s="33">
        <v>-0.15650449999999999</v>
      </c>
      <c r="CH104" s="33">
        <v>0.74901810000000002</v>
      </c>
      <c r="CI104" s="33">
        <v>0.21597369999999999</v>
      </c>
      <c r="CJ104" s="33">
        <v>0.3701451</v>
      </c>
      <c r="CK104" s="33">
        <v>-0.13568430000000001</v>
      </c>
      <c r="CL104" s="33">
        <v>4.3206700000000001E-2</v>
      </c>
      <c r="CM104" s="33">
        <v>-0.31641190000000002</v>
      </c>
      <c r="CN104" s="33">
        <v>-1.375788</v>
      </c>
      <c r="CO104" s="33">
        <v>-1.7064159999999999</v>
      </c>
      <c r="CP104" s="33">
        <v>-0.32494030000000002</v>
      </c>
      <c r="CQ104" s="33">
        <v>-0.36215950000000002</v>
      </c>
      <c r="CR104" s="33">
        <v>-0.70421279999999997</v>
      </c>
      <c r="CS104" s="33">
        <v>-1.0866610000000001</v>
      </c>
      <c r="CT104" s="33">
        <v>-1.8199669999999999</v>
      </c>
      <c r="CU104" s="33">
        <v>-1.499563</v>
      </c>
      <c r="CV104" s="33">
        <v>-0.78639349999999997</v>
      </c>
      <c r="CW104" s="33">
        <v>-0.52790490000000001</v>
      </c>
      <c r="CX104" s="33">
        <v>-0.47016780000000002</v>
      </c>
      <c r="CY104" s="33">
        <v>-0.10922460000000001</v>
      </c>
      <c r="CZ104" s="33">
        <v>-3.1415100000000001E-2</v>
      </c>
      <c r="DA104" s="33">
        <v>0.12541959999999999</v>
      </c>
      <c r="DB104" s="33">
        <v>0.25992920000000003</v>
      </c>
      <c r="DC104" s="33">
        <v>-0.1593001</v>
      </c>
      <c r="DD104" s="33">
        <v>-0.1139111</v>
      </c>
      <c r="DE104" s="33">
        <v>0.18148819999999999</v>
      </c>
      <c r="DF104" s="33">
        <v>1.161165</v>
      </c>
      <c r="DG104" s="33">
        <v>0.61775080000000004</v>
      </c>
      <c r="DH104" s="33">
        <v>0.79105639999999999</v>
      </c>
      <c r="DI104" s="33">
        <v>0.2646617</v>
      </c>
      <c r="DJ104" s="33">
        <v>0.43737740000000003</v>
      </c>
      <c r="DK104" s="33">
        <v>7.1105000000000002E-2</v>
      </c>
      <c r="DL104" s="33">
        <v>-1.00166</v>
      </c>
      <c r="DM104" s="33">
        <v>-1.3732310000000001</v>
      </c>
      <c r="DN104" s="33">
        <v>1.33741E-2</v>
      </c>
      <c r="DO104" s="33">
        <v>-1.1592099999999999E-2</v>
      </c>
      <c r="DP104" s="33">
        <v>-0.36632320000000002</v>
      </c>
      <c r="DQ104" s="33">
        <v>-0.72893589999999997</v>
      </c>
      <c r="DR104" s="33">
        <v>-1.414839</v>
      </c>
      <c r="DS104" s="33">
        <v>-1.2447349999999999</v>
      </c>
      <c r="DT104" s="33">
        <v>-0.54953439999999998</v>
      </c>
      <c r="DU104" s="33">
        <v>-0.219028</v>
      </c>
      <c r="DV104" s="33">
        <v>-0.17921480000000001</v>
      </c>
      <c r="DW104" s="33">
        <v>0.16576370000000001</v>
      </c>
      <c r="DX104" s="33">
        <v>0.24327760000000001</v>
      </c>
      <c r="DY104" s="33">
        <v>0.44067529999999999</v>
      </c>
      <c r="DZ104" s="33">
        <v>0.5774937</v>
      </c>
      <c r="EA104" s="33">
        <v>0.1999879</v>
      </c>
      <c r="EB104" s="33">
        <v>0.28843429999999998</v>
      </c>
      <c r="EC104" s="33">
        <v>0.66949599999999998</v>
      </c>
      <c r="ED104" s="33">
        <v>1.75624</v>
      </c>
      <c r="EE104" s="33">
        <v>1.1978530000000001</v>
      </c>
      <c r="EF104" s="33">
        <v>1.3987849999999999</v>
      </c>
      <c r="EG104" s="33">
        <v>0.84269780000000005</v>
      </c>
      <c r="EH104" s="33">
        <v>1.006497</v>
      </c>
      <c r="EI104" s="33">
        <v>0.63061789999999995</v>
      </c>
      <c r="EJ104" s="33">
        <v>-0.46147909999999998</v>
      </c>
      <c r="EK104" s="33">
        <v>-0.89216490000000004</v>
      </c>
      <c r="EL104" s="33">
        <v>0.50184640000000003</v>
      </c>
      <c r="EM104" s="33">
        <v>0.49457139999999999</v>
      </c>
      <c r="EN104" s="33">
        <v>0.12153559999999999</v>
      </c>
      <c r="EO104" s="33">
        <v>-0.21243770000000001</v>
      </c>
      <c r="EP104" s="33">
        <v>-0.82989809999999997</v>
      </c>
      <c r="EQ104" s="33">
        <v>-0.87680449999999999</v>
      </c>
      <c r="ER104" s="33">
        <v>-0.20754739999999999</v>
      </c>
      <c r="ES104" s="33">
        <v>77.996319999999997</v>
      </c>
      <c r="ET104" s="33">
        <v>76.714680000000001</v>
      </c>
      <c r="EU104" s="33">
        <v>75.222110000000001</v>
      </c>
      <c r="EV104" s="33">
        <v>75.132040000000003</v>
      </c>
      <c r="EW104" s="33">
        <v>74.525840000000002</v>
      </c>
      <c r="EX104" s="33">
        <v>73.693560000000005</v>
      </c>
      <c r="EY104" s="33">
        <v>73.580569999999994</v>
      </c>
      <c r="EZ104" s="33">
        <v>73.983220000000003</v>
      </c>
      <c r="FA104" s="33">
        <v>76.345780000000005</v>
      </c>
      <c r="FB104" s="33">
        <v>81.170140000000004</v>
      </c>
      <c r="FC104" s="33">
        <v>86.817760000000007</v>
      </c>
      <c r="FD104" s="33">
        <v>91.086259999999996</v>
      </c>
      <c r="FE104" s="33">
        <v>95.207449999999994</v>
      </c>
      <c r="FF104" s="33">
        <v>97.862110000000001</v>
      </c>
      <c r="FG104" s="33">
        <v>97.184470000000005</v>
      </c>
      <c r="FH104" s="33">
        <v>95.580759999999998</v>
      </c>
      <c r="FI104" s="33">
        <v>94.810680000000005</v>
      </c>
      <c r="FJ104" s="33">
        <v>95.191220000000001</v>
      </c>
      <c r="FK104" s="33">
        <v>93.681889999999996</v>
      </c>
      <c r="FL104" s="33">
        <v>91.052639999999997</v>
      </c>
      <c r="FM104" s="33">
        <v>87.877619999999993</v>
      </c>
      <c r="FN104" s="33">
        <v>87.559299999999993</v>
      </c>
      <c r="FO104" s="33">
        <v>88.392240000000001</v>
      </c>
      <c r="FP104" s="33">
        <v>87.505629999999996</v>
      </c>
      <c r="FQ104" s="33">
        <v>9.5605200000000004</v>
      </c>
      <c r="FR104" s="33">
        <v>0.61896059999999997</v>
      </c>
      <c r="FS104">
        <v>0</v>
      </c>
    </row>
    <row r="105" spans="1:175" x14ac:dyDescent="0.2">
      <c r="A105" t="s">
        <v>181</v>
      </c>
      <c r="B105" t="s">
        <v>231</v>
      </c>
      <c r="C105" t="s">
        <v>235</v>
      </c>
      <c r="D105">
        <v>463</v>
      </c>
      <c r="E105" s="33">
        <v>16.306950000000001</v>
      </c>
      <c r="F105" s="33">
        <v>15.760289999999999</v>
      </c>
      <c r="G105" s="33">
        <v>15.5717</v>
      </c>
      <c r="H105" s="33">
        <v>15.575900000000001</v>
      </c>
      <c r="I105" s="33">
        <v>16.375240000000002</v>
      </c>
      <c r="J105" s="33">
        <v>18.1799</v>
      </c>
      <c r="K105" s="33">
        <v>20.911370000000002</v>
      </c>
      <c r="L105" s="33">
        <v>23.950500000000002</v>
      </c>
      <c r="M105" s="33">
        <v>28.89011</v>
      </c>
      <c r="N105" s="33">
        <v>32.175620000000002</v>
      </c>
      <c r="O105" s="33">
        <v>34.9602</v>
      </c>
      <c r="P105" s="33">
        <v>36.88552</v>
      </c>
      <c r="Q105" s="33">
        <v>37.48122</v>
      </c>
      <c r="R105" s="33">
        <v>37.868229999999997</v>
      </c>
      <c r="S105" s="33">
        <v>36.912999999999997</v>
      </c>
      <c r="T105" s="33">
        <v>35.820900000000002</v>
      </c>
      <c r="U105" s="33">
        <v>32.924860000000002</v>
      </c>
      <c r="V105" s="33">
        <v>31.047969999999999</v>
      </c>
      <c r="W105" s="33">
        <v>29.424620000000001</v>
      </c>
      <c r="X105" s="33">
        <v>29.282879999999999</v>
      </c>
      <c r="Y105" s="33">
        <v>27.788789999999999</v>
      </c>
      <c r="Z105" s="33">
        <v>24.404229999999998</v>
      </c>
      <c r="AA105" s="33">
        <v>21.123010000000001</v>
      </c>
      <c r="AB105" s="33">
        <v>18.953880000000002</v>
      </c>
      <c r="AC105" s="33">
        <v>-1.0006569999999999</v>
      </c>
      <c r="AD105" s="33">
        <v>-0.90569339999999998</v>
      </c>
      <c r="AE105" s="33">
        <v>-0.62444359999999999</v>
      </c>
      <c r="AF105" s="33">
        <v>-0.48546030000000001</v>
      </c>
      <c r="AG105" s="33">
        <v>-0.53263130000000003</v>
      </c>
      <c r="AH105" s="33">
        <v>-0.51880950000000003</v>
      </c>
      <c r="AI105" s="33">
        <v>-0.83850630000000004</v>
      </c>
      <c r="AJ105" s="33">
        <v>-1.1507270000000001</v>
      </c>
      <c r="AK105" s="33">
        <v>-1.199945</v>
      </c>
      <c r="AL105" s="33">
        <v>-1.852368</v>
      </c>
      <c r="AM105" s="33">
        <v>-1.632026</v>
      </c>
      <c r="AN105" s="33">
        <v>-1.62174</v>
      </c>
      <c r="AO105" s="33">
        <v>-1.5864259999999999</v>
      </c>
      <c r="AP105" s="33">
        <v>-1.747482</v>
      </c>
      <c r="AQ105" s="33">
        <v>-2.0415179999999999</v>
      </c>
      <c r="AR105" s="33">
        <v>-1.391791</v>
      </c>
      <c r="AS105" s="33">
        <v>-0.70763620000000005</v>
      </c>
      <c r="AT105" s="33">
        <v>-0.44328079999999997</v>
      </c>
      <c r="AU105" s="33">
        <v>-0.33369650000000001</v>
      </c>
      <c r="AV105" s="33">
        <v>-0.41721619999999998</v>
      </c>
      <c r="AW105" s="33">
        <v>-0.77660110000000004</v>
      </c>
      <c r="AX105" s="33">
        <v>-0.83520620000000001</v>
      </c>
      <c r="AY105" s="33">
        <v>-0.63416510000000004</v>
      </c>
      <c r="AZ105" s="33">
        <v>-0.63637250000000001</v>
      </c>
      <c r="BA105" s="33">
        <v>-0.81162129999999999</v>
      </c>
      <c r="BB105" s="33">
        <v>-0.7194815</v>
      </c>
      <c r="BC105" s="33">
        <v>-0.45749649999999997</v>
      </c>
      <c r="BD105" s="33">
        <v>-0.31468249999999998</v>
      </c>
      <c r="BE105" s="33">
        <v>-0.33211800000000002</v>
      </c>
      <c r="BF105" s="33">
        <v>-0.3264223</v>
      </c>
      <c r="BG105" s="33">
        <v>-0.59851670000000001</v>
      </c>
      <c r="BH105" s="33">
        <v>-0.89935229999999999</v>
      </c>
      <c r="BI105" s="33">
        <v>-0.90154480000000004</v>
      </c>
      <c r="BJ105" s="33">
        <v>-1.4951570000000001</v>
      </c>
      <c r="BK105" s="33">
        <v>-1.28532</v>
      </c>
      <c r="BL105" s="33">
        <v>-1.25264</v>
      </c>
      <c r="BM105" s="33">
        <v>-1.2040109999999999</v>
      </c>
      <c r="BN105" s="33">
        <v>-1.3660140000000001</v>
      </c>
      <c r="BO105" s="33">
        <v>-1.687818</v>
      </c>
      <c r="BP105" s="33">
        <v>-1.025528</v>
      </c>
      <c r="BQ105" s="33">
        <v>-0.39678229999999998</v>
      </c>
      <c r="BR105" s="33">
        <v>-0.12575610000000001</v>
      </c>
      <c r="BS105" s="33">
        <v>-1.7184399999999999E-2</v>
      </c>
      <c r="BT105" s="33">
        <v>-0.1021354</v>
      </c>
      <c r="BU105" s="33">
        <v>-0.49075849999999999</v>
      </c>
      <c r="BV105" s="33">
        <v>-0.58316069999999998</v>
      </c>
      <c r="BW105" s="33">
        <v>-0.40025749999999999</v>
      </c>
      <c r="BX105" s="33">
        <v>-0.41688930000000002</v>
      </c>
      <c r="BY105" s="33">
        <v>-0.68069590000000002</v>
      </c>
      <c r="BZ105" s="33">
        <v>-0.59051169999999997</v>
      </c>
      <c r="CA105" s="33">
        <v>-0.34186939999999999</v>
      </c>
      <c r="CB105" s="33">
        <v>-0.1964024</v>
      </c>
      <c r="CC105" s="33">
        <v>-0.193243</v>
      </c>
      <c r="CD105" s="33">
        <v>-0.1931755</v>
      </c>
      <c r="CE105" s="33">
        <v>-0.43230059999999998</v>
      </c>
      <c r="CF105" s="33">
        <v>-0.72525070000000003</v>
      </c>
      <c r="CG105" s="33">
        <v>-0.69487359999999998</v>
      </c>
      <c r="CH105" s="33">
        <v>-1.2477529999999999</v>
      </c>
      <c r="CI105" s="33">
        <v>-1.045193</v>
      </c>
      <c r="CJ105" s="33">
        <v>-0.99700339999999998</v>
      </c>
      <c r="CK105" s="33">
        <v>-0.93915170000000003</v>
      </c>
      <c r="CL105" s="33">
        <v>-1.1018110000000001</v>
      </c>
      <c r="CM105" s="33">
        <v>-1.442847</v>
      </c>
      <c r="CN105" s="33">
        <v>-0.77185570000000003</v>
      </c>
      <c r="CO105" s="33">
        <v>-0.1814858</v>
      </c>
      <c r="CP105" s="33">
        <v>9.4160499999999994E-2</v>
      </c>
      <c r="CQ105" s="33">
        <v>0.20203090000000001</v>
      </c>
      <c r="CR105" s="33">
        <v>0.1160887</v>
      </c>
      <c r="CS105" s="33">
        <v>-0.29278470000000001</v>
      </c>
      <c r="CT105" s="33">
        <v>-0.40859479999999998</v>
      </c>
      <c r="CU105" s="33">
        <v>-0.23825370000000001</v>
      </c>
      <c r="CV105" s="33">
        <v>-0.2648759</v>
      </c>
      <c r="CW105" s="33">
        <v>-0.54977050000000005</v>
      </c>
      <c r="CX105" s="33">
        <v>-0.46154200000000001</v>
      </c>
      <c r="CY105" s="33">
        <v>-0.22624230000000001</v>
      </c>
      <c r="CZ105" s="33">
        <v>-7.8122300000000006E-2</v>
      </c>
      <c r="DA105" s="33">
        <v>-5.4368100000000003E-2</v>
      </c>
      <c r="DB105" s="33">
        <v>-5.9928700000000001E-2</v>
      </c>
      <c r="DC105" s="33">
        <v>-0.2660846</v>
      </c>
      <c r="DD105" s="33">
        <v>-0.55114909999999995</v>
      </c>
      <c r="DE105" s="33">
        <v>-0.48820229999999998</v>
      </c>
      <c r="DF105" s="33">
        <v>-1.0003489999999999</v>
      </c>
      <c r="DG105" s="33">
        <v>-0.8050657</v>
      </c>
      <c r="DH105" s="33">
        <v>-0.74136639999999998</v>
      </c>
      <c r="DI105" s="33">
        <v>-0.67429240000000001</v>
      </c>
      <c r="DJ105" s="33">
        <v>-0.8376072</v>
      </c>
      <c r="DK105" s="33">
        <v>-1.197875</v>
      </c>
      <c r="DL105" s="33">
        <v>-0.51818299999999995</v>
      </c>
      <c r="DM105" s="33">
        <v>3.3810600000000003E-2</v>
      </c>
      <c r="DN105" s="33">
        <v>0.3140772</v>
      </c>
      <c r="DO105" s="33">
        <v>0.42124610000000001</v>
      </c>
      <c r="DP105" s="33">
        <v>0.33431270000000002</v>
      </c>
      <c r="DQ105" s="33">
        <v>-9.4811000000000006E-2</v>
      </c>
      <c r="DR105" s="33">
        <v>-0.23402880000000001</v>
      </c>
      <c r="DS105" s="33">
        <v>-7.6249999999999998E-2</v>
      </c>
      <c r="DT105" s="33">
        <v>-0.1128624</v>
      </c>
      <c r="DU105" s="33">
        <v>-0.36073490000000002</v>
      </c>
      <c r="DV105" s="33">
        <v>-0.27533010000000002</v>
      </c>
      <c r="DW105" s="33">
        <v>-5.9295199999999999E-2</v>
      </c>
      <c r="DX105" s="33">
        <v>9.2655500000000002E-2</v>
      </c>
      <c r="DY105" s="33">
        <v>0.14614530000000001</v>
      </c>
      <c r="DZ105" s="33">
        <v>0.13245850000000001</v>
      </c>
      <c r="EA105" s="33">
        <v>-2.6094900000000001E-2</v>
      </c>
      <c r="EB105" s="33">
        <v>-0.29977399999999998</v>
      </c>
      <c r="EC105" s="33">
        <v>-0.1898019</v>
      </c>
      <c r="ED105" s="33">
        <v>-0.64313750000000003</v>
      </c>
      <c r="EE105" s="33">
        <v>-0.45835999999999999</v>
      </c>
      <c r="EF105" s="33">
        <v>-0.37226720000000002</v>
      </c>
      <c r="EG105" s="33">
        <v>-0.29187780000000002</v>
      </c>
      <c r="EH105" s="33">
        <v>-0.45613930000000003</v>
      </c>
      <c r="EI105" s="33">
        <v>-0.84417450000000005</v>
      </c>
      <c r="EJ105" s="33">
        <v>-0.1519199</v>
      </c>
      <c r="EK105" s="33">
        <v>0.34466449999999998</v>
      </c>
      <c r="EL105" s="33">
        <v>0.63160190000000005</v>
      </c>
      <c r="EM105" s="33">
        <v>0.73775820000000003</v>
      </c>
      <c r="EN105" s="33">
        <v>0.64939349999999996</v>
      </c>
      <c r="EO105" s="33">
        <v>0.1910317</v>
      </c>
      <c r="EP105" s="33">
        <v>1.80167E-2</v>
      </c>
      <c r="EQ105" s="33">
        <v>0.15765760000000001</v>
      </c>
      <c r="ER105" s="33">
        <v>0.1066208</v>
      </c>
      <c r="ES105" s="33">
        <v>73.861189999999993</v>
      </c>
      <c r="ET105" s="33">
        <v>73.933170000000004</v>
      </c>
      <c r="EU105" s="33">
        <v>72.931529999999995</v>
      </c>
      <c r="EV105" s="33">
        <v>72.737769999999998</v>
      </c>
      <c r="EW105" s="33">
        <v>72.370090000000005</v>
      </c>
      <c r="EX105" s="33">
        <v>72.04007</v>
      </c>
      <c r="EY105" s="33">
        <v>71.855029999999999</v>
      </c>
      <c r="EZ105" s="33">
        <v>71.936099999999996</v>
      </c>
      <c r="FA105" s="33">
        <v>77.114279999999994</v>
      </c>
      <c r="FB105" s="33">
        <v>83.573369999999997</v>
      </c>
      <c r="FC105" s="33">
        <v>89.016390000000001</v>
      </c>
      <c r="FD105" s="33">
        <v>92.990620000000007</v>
      </c>
      <c r="FE105" s="33">
        <v>94.980339999999998</v>
      </c>
      <c r="FF105" s="33">
        <v>94.550060000000002</v>
      </c>
      <c r="FG105" s="33">
        <v>93.986630000000005</v>
      </c>
      <c r="FH105" s="33">
        <v>92.256230000000002</v>
      </c>
      <c r="FI105" s="33">
        <v>91.612660000000005</v>
      </c>
      <c r="FJ105" s="33">
        <v>90.195679999999996</v>
      </c>
      <c r="FK105" s="33">
        <v>88.119669999999999</v>
      </c>
      <c r="FL105" s="33">
        <v>84.424090000000007</v>
      </c>
      <c r="FM105" s="33">
        <v>80.91283</v>
      </c>
      <c r="FN105" s="33">
        <v>79.189229999999995</v>
      </c>
      <c r="FO105" s="33">
        <v>77.700969999999998</v>
      </c>
      <c r="FP105" s="33">
        <v>76.245599999999996</v>
      </c>
      <c r="FQ105" s="33">
        <v>5.7946309999999999</v>
      </c>
      <c r="FR105" s="33">
        <v>0.39083620000000002</v>
      </c>
      <c r="FS105">
        <v>0</v>
      </c>
    </row>
    <row r="106" spans="1:175" x14ac:dyDescent="0.2">
      <c r="A106" t="s">
        <v>181</v>
      </c>
      <c r="B106" t="s">
        <v>214</v>
      </c>
      <c r="C106">
        <v>42978</v>
      </c>
      <c r="D106">
        <v>300</v>
      </c>
      <c r="E106" s="33">
        <v>35.647280000000002</v>
      </c>
      <c r="F106" s="33">
        <v>34.619709999999998</v>
      </c>
      <c r="G106" s="33">
        <v>34.768529999999998</v>
      </c>
      <c r="H106" s="33">
        <v>35.312399999999997</v>
      </c>
      <c r="I106" s="33">
        <v>37.1006</v>
      </c>
      <c r="J106" s="33">
        <v>42.096870000000003</v>
      </c>
      <c r="K106" s="33">
        <v>46.653419999999997</v>
      </c>
      <c r="L106" s="33">
        <v>54.908880000000003</v>
      </c>
      <c r="M106" s="33">
        <v>57.083500000000001</v>
      </c>
      <c r="N106" s="33">
        <v>57.767490000000002</v>
      </c>
      <c r="O106" s="33">
        <v>58.24145</v>
      </c>
      <c r="P106" s="33">
        <v>51.897379999999998</v>
      </c>
      <c r="Q106" s="33">
        <v>51.825209999999998</v>
      </c>
      <c r="R106" s="33">
        <v>55.628909999999998</v>
      </c>
      <c r="S106" s="33">
        <v>55.100670000000001</v>
      </c>
      <c r="T106" s="33">
        <v>51.85492</v>
      </c>
      <c r="U106" s="33">
        <v>48.720359999999999</v>
      </c>
      <c r="V106" s="33">
        <v>45.852730000000001</v>
      </c>
      <c r="W106" s="33">
        <v>39.30198</v>
      </c>
      <c r="X106" s="33">
        <v>36.435400000000001</v>
      </c>
      <c r="Y106" s="33">
        <v>37.473660000000002</v>
      </c>
      <c r="Z106" s="33">
        <v>34.891889999999997</v>
      </c>
      <c r="AA106" s="33">
        <v>30.485230000000001</v>
      </c>
      <c r="AB106" s="33">
        <v>31.113669999999999</v>
      </c>
      <c r="AC106" s="33">
        <v>1.2396609999999999</v>
      </c>
      <c r="AD106" s="33">
        <v>1.221808</v>
      </c>
      <c r="AE106" s="33">
        <v>1.68557</v>
      </c>
      <c r="AF106" s="33">
        <v>1.376325</v>
      </c>
      <c r="AG106" s="33">
        <v>1.5308409999999999</v>
      </c>
      <c r="AH106" s="33">
        <v>0.80914520000000001</v>
      </c>
      <c r="AI106" s="33">
        <v>-6.1014720000000002</v>
      </c>
      <c r="AJ106" s="33">
        <v>-4.2381039999999999</v>
      </c>
      <c r="AK106" s="33">
        <v>-4.3438910000000002</v>
      </c>
      <c r="AL106" s="33">
        <v>-4.3982159999999997</v>
      </c>
      <c r="AM106" s="33">
        <v>-4.8790800000000001</v>
      </c>
      <c r="AN106" s="33">
        <v>-12.334669999999999</v>
      </c>
      <c r="AO106" s="33">
        <v>-11.018929999999999</v>
      </c>
      <c r="AP106" s="33">
        <v>-5.202394</v>
      </c>
      <c r="AQ106" s="33">
        <v>-3.9543339999999998</v>
      </c>
      <c r="AR106" s="33">
        <v>-5.5947699999999996</v>
      </c>
      <c r="AS106" s="33">
        <v>-3.5696249999999998</v>
      </c>
      <c r="AT106" s="33">
        <v>-3.0870850000000001</v>
      </c>
      <c r="AU106" s="33">
        <v>-3.9088419999999999</v>
      </c>
      <c r="AV106" s="33">
        <v>-3.6693899999999999</v>
      </c>
      <c r="AW106" s="33">
        <v>-0.71881949999999994</v>
      </c>
      <c r="AX106" s="33">
        <v>-1.204493</v>
      </c>
      <c r="AY106" s="33">
        <v>-4.8869189999999998</v>
      </c>
      <c r="AZ106" s="33">
        <v>-2.2253769999999999</v>
      </c>
      <c r="BA106" s="33">
        <v>3.604006</v>
      </c>
      <c r="BB106" s="33">
        <v>3.3211010000000001</v>
      </c>
      <c r="BC106" s="33">
        <v>3.8810509999999998</v>
      </c>
      <c r="BD106" s="33">
        <v>3.5311910000000002</v>
      </c>
      <c r="BE106" s="33">
        <v>4.1171720000000001</v>
      </c>
      <c r="BF106" s="33">
        <v>2.778921</v>
      </c>
      <c r="BG106" s="33">
        <v>-4.5553309999999998</v>
      </c>
      <c r="BH106" s="33">
        <v>-2.7191510000000001</v>
      </c>
      <c r="BI106" s="33">
        <v>-2.5331290000000002</v>
      </c>
      <c r="BJ106" s="33">
        <v>-2.517334</v>
      </c>
      <c r="BK106" s="33">
        <v>-3.8059949999999998</v>
      </c>
      <c r="BL106" s="33">
        <v>-6.6053199999999999</v>
      </c>
      <c r="BM106" s="33">
        <v>-5.4398390000000001</v>
      </c>
      <c r="BN106" s="33">
        <v>-0.70928550000000001</v>
      </c>
      <c r="BO106" s="33">
        <v>-0.2059164</v>
      </c>
      <c r="BP106" s="33">
        <v>-3.6044330000000002</v>
      </c>
      <c r="BQ106" s="33">
        <v>-2.0895389999999998</v>
      </c>
      <c r="BR106" s="33">
        <v>-1.9396420000000001</v>
      </c>
      <c r="BS106" s="33">
        <v>-2.8506580000000001</v>
      </c>
      <c r="BT106" s="33">
        <v>-2.7290670000000001</v>
      </c>
      <c r="BU106" s="33">
        <v>0.49951010000000001</v>
      </c>
      <c r="BV106" s="33">
        <v>-9.8022999999999999E-2</v>
      </c>
      <c r="BW106" s="33">
        <v>-3.8851119999999999</v>
      </c>
      <c r="BX106" s="33">
        <v>-1.4071419999999999</v>
      </c>
      <c r="BY106" s="33">
        <v>5.2415450000000003</v>
      </c>
      <c r="BZ106" s="33">
        <v>4.7750640000000004</v>
      </c>
      <c r="CA106" s="33">
        <v>5.4016349999999997</v>
      </c>
      <c r="CB106" s="33">
        <v>5.0236450000000001</v>
      </c>
      <c r="CC106" s="33">
        <v>5.9084570000000003</v>
      </c>
      <c r="CD106" s="33">
        <v>4.1431820000000004</v>
      </c>
      <c r="CE106" s="33">
        <v>-3.4844780000000002</v>
      </c>
      <c r="CF106" s="33">
        <v>-1.66713</v>
      </c>
      <c r="CG106" s="33">
        <v>-1.2790010000000001</v>
      </c>
      <c r="CH106" s="33">
        <v>-1.2146399999999999</v>
      </c>
      <c r="CI106" s="33">
        <v>-3.0627789999999999</v>
      </c>
      <c r="CJ106" s="33">
        <v>-2.6371899999999999</v>
      </c>
      <c r="CK106" s="33">
        <v>-1.575779</v>
      </c>
      <c r="CL106" s="33">
        <v>2.402628</v>
      </c>
      <c r="CM106" s="33">
        <v>2.3902260000000002</v>
      </c>
      <c r="CN106" s="33">
        <v>-2.22593</v>
      </c>
      <c r="CO106" s="33">
        <v>-1.0644370000000001</v>
      </c>
      <c r="CP106" s="33">
        <v>-1.1449260000000001</v>
      </c>
      <c r="CQ106" s="33">
        <v>-2.1177640000000002</v>
      </c>
      <c r="CR106" s="33">
        <v>-2.0778020000000001</v>
      </c>
      <c r="CS106" s="33">
        <v>1.343321</v>
      </c>
      <c r="CT106" s="33">
        <v>0.66831459999999998</v>
      </c>
      <c r="CU106" s="33">
        <v>-3.191262</v>
      </c>
      <c r="CV106" s="33">
        <v>-0.84043469999999998</v>
      </c>
      <c r="CW106" s="33">
        <v>6.8790829999999996</v>
      </c>
      <c r="CX106" s="33">
        <v>6.2290279999999996</v>
      </c>
      <c r="CY106" s="33">
        <v>6.922218</v>
      </c>
      <c r="CZ106" s="33">
        <v>6.5160989999999996</v>
      </c>
      <c r="DA106" s="33">
        <v>7.6997419999999996</v>
      </c>
      <c r="DB106" s="33">
        <v>5.5074430000000003</v>
      </c>
      <c r="DC106" s="33">
        <v>-2.4136259999999998</v>
      </c>
      <c r="DD106" s="33">
        <v>-0.61510790000000004</v>
      </c>
      <c r="DE106" s="33">
        <v>-2.48734E-2</v>
      </c>
      <c r="DF106" s="33">
        <v>8.8052599999999995E-2</v>
      </c>
      <c r="DG106" s="33">
        <v>-2.3195640000000002</v>
      </c>
      <c r="DH106" s="33">
        <v>1.3309409999999999</v>
      </c>
      <c r="DI106" s="33">
        <v>2.288281</v>
      </c>
      <c r="DJ106" s="33">
        <v>5.5145410000000004</v>
      </c>
      <c r="DK106" s="33">
        <v>4.9863689999999998</v>
      </c>
      <c r="DL106" s="33">
        <v>-0.84742839999999997</v>
      </c>
      <c r="DM106" s="33">
        <v>-3.9334000000000001E-2</v>
      </c>
      <c r="DN106" s="33">
        <v>-0.35021000000000002</v>
      </c>
      <c r="DO106" s="33">
        <v>-1.3848689999999999</v>
      </c>
      <c r="DP106" s="33">
        <v>-1.4265369999999999</v>
      </c>
      <c r="DQ106" s="33">
        <v>2.1871330000000002</v>
      </c>
      <c r="DR106" s="33">
        <v>1.434652</v>
      </c>
      <c r="DS106" s="33">
        <v>-2.4974129999999999</v>
      </c>
      <c r="DT106" s="33">
        <v>-0.27372760000000002</v>
      </c>
      <c r="DU106" s="33">
        <v>9.2434279999999998</v>
      </c>
      <c r="DV106" s="33">
        <v>8.3283210000000008</v>
      </c>
      <c r="DW106" s="33">
        <v>9.1176999999999992</v>
      </c>
      <c r="DX106" s="33">
        <v>8.6709650000000007</v>
      </c>
      <c r="DY106" s="33">
        <v>10.28607</v>
      </c>
      <c r="DZ106" s="33">
        <v>7.47722</v>
      </c>
      <c r="EA106" s="33">
        <v>-0.86748479999999994</v>
      </c>
      <c r="EB106" s="33">
        <v>0.90384450000000005</v>
      </c>
      <c r="EC106" s="33">
        <v>1.7858879999999999</v>
      </c>
      <c r="ED106" s="33">
        <v>1.9689350000000001</v>
      </c>
      <c r="EE106" s="33">
        <v>-1.2464789999999999</v>
      </c>
      <c r="EF106" s="33">
        <v>7.0602910000000003</v>
      </c>
      <c r="EG106" s="33">
        <v>7.8673700000000002</v>
      </c>
      <c r="EH106" s="33">
        <v>10.00765</v>
      </c>
      <c r="EI106" s="33">
        <v>8.7347870000000007</v>
      </c>
      <c r="EJ106" s="33">
        <v>1.1429100000000001</v>
      </c>
      <c r="EK106" s="33">
        <v>1.4407509999999999</v>
      </c>
      <c r="EL106" s="33">
        <v>0.79723359999999999</v>
      </c>
      <c r="EM106" s="33">
        <v>-0.32668580000000003</v>
      </c>
      <c r="EN106" s="33">
        <v>-0.48621419999999999</v>
      </c>
      <c r="EO106" s="33">
        <v>3.405462</v>
      </c>
      <c r="EP106" s="33">
        <v>2.5411220000000001</v>
      </c>
      <c r="EQ106" s="33">
        <v>-1.495606</v>
      </c>
      <c r="ER106" s="33">
        <v>0.54450739999999997</v>
      </c>
      <c r="ES106" s="33">
        <v>74.152240000000006</v>
      </c>
      <c r="ET106" s="33">
        <v>73.26061</v>
      </c>
      <c r="EU106" s="33">
        <v>72.672489999999996</v>
      </c>
      <c r="EV106" s="33">
        <v>72.228319999999997</v>
      </c>
      <c r="EW106" s="33">
        <v>72.665099999999995</v>
      </c>
      <c r="EX106" s="33">
        <v>72.191890000000001</v>
      </c>
      <c r="EY106" s="33">
        <v>71.79365</v>
      </c>
      <c r="EZ106" s="33">
        <v>71.252200000000002</v>
      </c>
      <c r="FA106" s="33">
        <v>75.087590000000006</v>
      </c>
      <c r="FB106" s="33">
        <v>80.466610000000003</v>
      </c>
      <c r="FC106" s="33">
        <v>84.605019999999996</v>
      </c>
      <c r="FD106" s="33">
        <v>88.341549999999998</v>
      </c>
      <c r="FE106" s="33">
        <v>91.229839999999996</v>
      </c>
      <c r="FF106" s="33">
        <v>90.443029999999993</v>
      </c>
      <c r="FG106" s="33">
        <v>89.963859999999997</v>
      </c>
      <c r="FH106" s="33">
        <v>88.077470000000005</v>
      </c>
      <c r="FI106" s="33">
        <v>87.787700000000001</v>
      </c>
      <c r="FJ106" s="33">
        <v>87.294820000000001</v>
      </c>
      <c r="FK106" s="33">
        <v>86.720849999999999</v>
      </c>
      <c r="FL106" s="33">
        <v>81.434830000000005</v>
      </c>
      <c r="FM106" s="33">
        <v>77.966359999999995</v>
      </c>
      <c r="FN106" s="33">
        <v>76.452200000000005</v>
      </c>
      <c r="FO106" s="33">
        <v>75.034319999999994</v>
      </c>
      <c r="FP106" s="33">
        <v>73.082239999999999</v>
      </c>
      <c r="FQ106" s="33">
        <v>28.830819999999999</v>
      </c>
      <c r="FR106" s="33">
        <v>4.1437590000000002</v>
      </c>
      <c r="FS106">
        <v>0</v>
      </c>
    </row>
    <row r="107" spans="1:175" x14ac:dyDescent="0.2">
      <c r="A107" t="s">
        <v>181</v>
      </c>
      <c r="B107" t="s">
        <v>214</v>
      </c>
      <c r="C107">
        <v>42979</v>
      </c>
      <c r="D107">
        <v>299</v>
      </c>
      <c r="E107" s="33">
        <v>34.165289999999999</v>
      </c>
      <c r="F107" s="33">
        <v>33.0334</v>
      </c>
      <c r="G107" s="33">
        <v>32.350810000000003</v>
      </c>
      <c r="H107" s="33">
        <v>33.599850000000004</v>
      </c>
      <c r="I107" s="33">
        <v>35.77028</v>
      </c>
      <c r="J107" s="33">
        <v>37.823889999999999</v>
      </c>
      <c r="K107" s="33">
        <v>45.110259999999997</v>
      </c>
      <c r="L107" s="33">
        <v>52.41677</v>
      </c>
      <c r="M107" s="33">
        <v>56.471319999999999</v>
      </c>
      <c r="N107" s="33">
        <v>58.50665</v>
      </c>
      <c r="O107" s="33">
        <v>59.15654</v>
      </c>
      <c r="P107" s="33">
        <v>60.91675</v>
      </c>
      <c r="Q107" s="33">
        <v>61.21481</v>
      </c>
      <c r="R107" s="33">
        <v>59.984189999999998</v>
      </c>
      <c r="S107" s="33">
        <v>56.705410000000001</v>
      </c>
      <c r="T107" s="33">
        <v>52.548859999999998</v>
      </c>
      <c r="U107" s="33">
        <v>48.606520000000003</v>
      </c>
      <c r="V107" s="33">
        <v>44.699060000000003</v>
      </c>
      <c r="W107" s="33">
        <v>46.895870000000002</v>
      </c>
      <c r="X107" s="33">
        <v>42.666780000000003</v>
      </c>
      <c r="Y107" s="33">
        <v>38.539360000000002</v>
      </c>
      <c r="Z107" s="33">
        <v>36.033580000000001</v>
      </c>
      <c r="AA107" s="33">
        <v>33.027389999999997</v>
      </c>
      <c r="AB107" s="33">
        <v>32.869729999999997</v>
      </c>
      <c r="AC107" s="33">
        <v>1.0312829999999999</v>
      </c>
      <c r="AD107" s="33">
        <v>0.86236610000000002</v>
      </c>
      <c r="AE107" s="33">
        <v>0.59159039999999996</v>
      </c>
      <c r="AF107" s="33">
        <v>1.3264530000000001</v>
      </c>
      <c r="AG107" s="33">
        <v>2.100495</v>
      </c>
      <c r="AH107" s="33">
        <v>-1.187494</v>
      </c>
      <c r="AI107" s="33">
        <v>-5.7615220000000003</v>
      </c>
      <c r="AJ107" s="33">
        <v>-2.3845800000000001</v>
      </c>
      <c r="AK107" s="33">
        <v>-0.46568169999999998</v>
      </c>
      <c r="AL107" s="33">
        <v>-4.4918509999999996</v>
      </c>
      <c r="AM107" s="33">
        <v>-1.2474719999999999</v>
      </c>
      <c r="AN107" s="33">
        <v>1.0477240000000001</v>
      </c>
      <c r="AO107" s="33">
        <v>1.777188</v>
      </c>
      <c r="AP107" s="33">
        <v>1.026761</v>
      </c>
      <c r="AQ107" s="33">
        <v>0.11467960000000001</v>
      </c>
      <c r="AR107" s="33">
        <v>-5.7729299999999997E-2</v>
      </c>
      <c r="AS107" s="33">
        <v>-0.75689050000000002</v>
      </c>
      <c r="AT107" s="33">
        <v>-1.17235</v>
      </c>
      <c r="AU107" s="33">
        <v>3.4111050000000001</v>
      </c>
      <c r="AV107" s="33">
        <v>0.74472919999999998</v>
      </c>
      <c r="AW107" s="33">
        <v>0.53169</v>
      </c>
      <c r="AX107" s="33">
        <v>-0.43568750000000001</v>
      </c>
      <c r="AY107" s="33">
        <v>-1.256351</v>
      </c>
      <c r="AZ107" s="33">
        <v>-0.73092820000000003</v>
      </c>
      <c r="BA107" s="33">
        <v>3.0218060000000002</v>
      </c>
      <c r="BB107" s="33">
        <v>2.634951</v>
      </c>
      <c r="BC107" s="33">
        <v>2.3086159999999998</v>
      </c>
      <c r="BD107" s="33">
        <v>3.145054</v>
      </c>
      <c r="BE107" s="33">
        <v>4.2190250000000002</v>
      </c>
      <c r="BF107" s="33">
        <v>-4.1169499999999998E-2</v>
      </c>
      <c r="BG107" s="33">
        <v>-2.9141370000000002</v>
      </c>
      <c r="BH107" s="33">
        <v>0.93306630000000002</v>
      </c>
      <c r="BI107" s="33">
        <v>2.6050499999999999</v>
      </c>
      <c r="BJ107" s="33">
        <v>-1.437106</v>
      </c>
      <c r="BK107" s="33">
        <v>1.4862899999999999</v>
      </c>
      <c r="BL107" s="33">
        <v>5.4525600000000001</v>
      </c>
      <c r="BM107" s="33">
        <v>6.1805849999999998</v>
      </c>
      <c r="BN107" s="33">
        <v>5.0775930000000002</v>
      </c>
      <c r="BO107" s="33">
        <v>3.6287729999999998</v>
      </c>
      <c r="BP107" s="33">
        <v>2.059669</v>
      </c>
      <c r="BQ107" s="33">
        <v>0.59700169999999997</v>
      </c>
      <c r="BR107" s="33">
        <v>-1.93587E-2</v>
      </c>
      <c r="BS107" s="33">
        <v>6.2751250000000001</v>
      </c>
      <c r="BT107" s="33">
        <v>3.2276099999999999</v>
      </c>
      <c r="BU107" s="33">
        <v>2.4169779999999998</v>
      </c>
      <c r="BV107" s="33">
        <v>1.2298340000000001</v>
      </c>
      <c r="BW107" s="33">
        <v>-0.16246050000000001</v>
      </c>
      <c r="BX107" s="33">
        <v>0.81906520000000005</v>
      </c>
      <c r="BY107" s="33">
        <v>4.4004370000000002</v>
      </c>
      <c r="BZ107" s="33">
        <v>3.8626369999999999</v>
      </c>
      <c r="CA107" s="33">
        <v>3.4978220000000002</v>
      </c>
      <c r="CB107" s="33">
        <v>4.4046120000000002</v>
      </c>
      <c r="CC107" s="33">
        <v>5.6863130000000002</v>
      </c>
      <c r="CD107" s="33">
        <v>0.75277130000000003</v>
      </c>
      <c r="CE107" s="33">
        <v>-0.94204670000000001</v>
      </c>
      <c r="CF107" s="33">
        <v>3.230858</v>
      </c>
      <c r="CG107" s="33">
        <v>4.7318290000000003</v>
      </c>
      <c r="CH107" s="33">
        <v>0.67860109999999996</v>
      </c>
      <c r="CI107" s="33">
        <v>3.3796849999999998</v>
      </c>
      <c r="CJ107" s="33">
        <v>8.5033370000000001</v>
      </c>
      <c r="CK107" s="33">
        <v>9.2303650000000008</v>
      </c>
      <c r="CL107" s="33">
        <v>7.8831870000000004</v>
      </c>
      <c r="CM107" s="33">
        <v>6.0626239999999996</v>
      </c>
      <c r="CN107" s="33">
        <v>3.5261719999999999</v>
      </c>
      <c r="CO107" s="33">
        <v>1.5347029999999999</v>
      </c>
      <c r="CP107" s="33">
        <v>0.77919939999999999</v>
      </c>
      <c r="CQ107" s="33">
        <v>8.2587360000000007</v>
      </c>
      <c r="CR107" s="33">
        <v>4.9472459999999998</v>
      </c>
      <c r="CS107" s="33">
        <v>3.7227229999999998</v>
      </c>
      <c r="CT107" s="33">
        <v>2.3833700000000002</v>
      </c>
      <c r="CU107" s="33">
        <v>0.59516480000000005</v>
      </c>
      <c r="CV107" s="33">
        <v>1.8925860000000001</v>
      </c>
      <c r="CW107" s="33">
        <v>5.7790679999999996</v>
      </c>
      <c r="CX107" s="33">
        <v>5.0903239999999998</v>
      </c>
      <c r="CY107" s="33">
        <v>4.6870289999999999</v>
      </c>
      <c r="CZ107" s="33">
        <v>5.6641690000000002</v>
      </c>
      <c r="DA107" s="33">
        <v>7.1536</v>
      </c>
      <c r="DB107" s="33">
        <v>1.5467120000000001</v>
      </c>
      <c r="DC107" s="33">
        <v>1.030043</v>
      </c>
      <c r="DD107" s="33">
        <v>5.5286499999999998</v>
      </c>
      <c r="DE107" s="33">
        <v>6.8586080000000003</v>
      </c>
      <c r="DF107" s="33">
        <v>2.794308</v>
      </c>
      <c r="DG107" s="33">
        <v>5.2730800000000002</v>
      </c>
      <c r="DH107" s="33">
        <v>11.55411</v>
      </c>
      <c r="DI107" s="33">
        <v>12.280139999999999</v>
      </c>
      <c r="DJ107" s="33">
        <v>10.68878</v>
      </c>
      <c r="DK107" s="33">
        <v>8.4964739999999992</v>
      </c>
      <c r="DL107" s="33">
        <v>4.9926760000000003</v>
      </c>
      <c r="DM107" s="33">
        <v>2.4724050000000002</v>
      </c>
      <c r="DN107" s="33">
        <v>1.5777570000000001</v>
      </c>
      <c r="DO107" s="33">
        <v>10.24235</v>
      </c>
      <c r="DP107" s="33">
        <v>6.6668820000000002</v>
      </c>
      <c r="DQ107" s="33">
        <v>5.0284690000000003</v>
      </c>
      <c r="DR107" s="33">
        <v>3.536905</v>
      </c>
      <c r="DS107" s="33">
        <v>1.3527899999999999</v>
      </c>
      <c r="DT107" s="33">
        <v>2.966107</v>
      </c>
      <c r="DU107" s="33">
        <v>7.7695920000000003</v>
      </c>
      <c r="DV107" s="33">
        <v>6.862908</v>
      </c>
      <c r="DW107" s="33">
        <v>6.4040540000000004</v>
      </c>
      <c r="DX107" s="33">
        <v>7.4827700000000004</v>
      </c>
      <c r="DY107" s="33">
        <v>9.2721300000000006</v>
      </c>
      <c r="DZ107" s="33">
        <v>2.6930360000000002</v>
      </c>
      <c r="EA107" s="33">
        <v>3.8774280000000001</v>
      </c>
      <c r="EB107" s="33">
        <v>8.8462969999999999</v>
      </c>
      <c r="EC107" s="33">
        <v>9.9293399999999998</v>
      </c>
      <c r="ED107" s="33">
        <v>5.8490529999999996</v>
      </c>
      <c r="EE107" s="33">
        <v>8.0068420000000007</v>
      </c>
      <c r="EF107" s="33">
        <v>15.95895</v>
      </c>
      <c r="EG107" s="33">
        <v>16.683540000000001</v>
      </c>
      <c r="EH107" s="33">
        <v>14.739610000000001</v>
      </c>
      <c r="EI107" s="33">
        <v>12.01057</v>
      </c>
      <c r="EJ107" s="33">
        <v>7.110074</v>
      </c>
      <c r="EK107" s="33">
        <v>3.8262969999999998</v>
      </c>
      <c r="EL107" s="33">
        <v>2.7307480000000002</v>
      </c>
      <c r="EM107" s="33">
        <v>13.10637</v>
      </c>
      <c r="EN107" s="33">
        <v>9.1497630000000001</v>
      </c>
      <c r="EO107" s="33">
        <v>6.9137570000000004</v>
      </c>
      <c r="EP107" s="33">
        <v>5.2024270000000001</v>
      </c>
      <c r="EQ107" s="33">
        <v>2.4466809999999999</v>
      </c>
      <c r="ER107" s="33">
        <v>4.5160999999999998</v>
      </c>
      <c r="ES107" s="33">
        <v>73.643389999999997</v>
      </c>
      <c r="ET107" s="33">
        <v>74.511949999999999</v>
      </c>
      <c r="EU107" s="33">
        <v>73.247200000000007</v>
      </c>
      <c r="EV107" s="33">
        <v>73.072280000000006</v>
      </c>
      <c r="EW107" s="33">
        <v>72.186639999999997</v>
      </c>
      <c r="EX107" s="33">
        <v>71.860669999999999</v>
      </c>
      <c r="EY107" s="33">
        <v>72.510570000000001</v>
      </c>
      <c r="EZ107" s="33">
        <v>72.337599999999995</v>
      </c>
      <c r="FA107" s="33">
        <v>79.030100000000004</v>
      </c>
      <c r="FB107" s="33">
        <v>87.131039999999999</v>
      </c>
      <c r="FC107" s="33">
        <v>92.422020000000003</v>
      </c>
      <c r="FD107" s="33">
        <v>95.495180000000005</v>
      </c>
      <c r="FE107" s="33">
        <v>96.157970000000006</v>
      </c>
      <c r="FF107" s="33">
        <v>96.271850000000001</v>
      </c>
      <c r="FG107" s="33">
        <v>95.984030000000004</v>
      </c>
      <c r="FH107" s="33">
        <v>95.31662</v>
      </c>
      <c r="FI107" s="33">
        <v>94.440039999999996</v>
      </c>
      <c r="FJ107" s="33">
        <v>91.952039999999997</v>
      </c>
      <c r="FK107" s="33">
        <v>89.265749999999997</v>
      </c>
      <c r="FL107" s="33">
        <v>86.213800000000006</v>
      </c>
      <c r="FM107" s="33">
        <v>82.380589999999998</v>
      </c>
      <c r="FN107" s="33">
        <v>80.705969999999994</v>
      </c>
      <c r="FO107" s="33">
        <v>79.365470000000002</v>
      </c>
      <c r="FP107" s="33">
        <v>77.969149999999999</v>
      </c>
      <c r="FQ107" s="33">
        <v>50.543030000000002</v>
      </c>
      <c r="FR107" s="33">
        <v>3.6503389999999998</v>
      </c>
      <c r="FS107">
        <v>0</v>
      </c>
    </row>
    <row r="108" spans="1:175" x14ac:dyDescent="0.2">
      <c r="A108" t="s">
        <v>181</v>
      </c>
      <c r="B108" t="s">
        <v>214</v>
      </c>
      <c r="C108">
        <v>42980</v>
      </c>
      <c r="D108">
        <v>299</v>
      </c>
      <c r="E108" s="33">
        <v>31.930119999999999</v>
      </c>
      <c r="F108" s="33">
        <v>31.323630000000001</v>
      </c>
      <c r="G108" s="33">
        <v>30.513629999999999</v>
      </c>
      <c r="H108" s="33">
        <v>30.69801</v>
      </c>
      <c r="I108" s="33">
        <v>27.56532</v>
      </c>
      <c r="J108" s="33">
        <v>26.54054</v>
      </c>
      <c r="K108" s="33">
        <v>24.839980000000001</v>
      </c>
      <c r="L108" s="33">
        <v>25.69089</v>
      </c>
      <c r="M108" s="33">
        <v>27.08466</v>
      </c>
      <c r="N108" s="33">
        <v>27.192589999999999</v>
      </c>
      <c r="O108" s="33">
        <v>28.827670000000001</v>
      </c>
      <c r="P108" s="33">
        <v>29.502770000000002</v>
      </c>
      <c r="Q108" s="33">
        <v>28.82705</v>
      </c>
      <c r="R108" s="33">
        <v>32.060470000000002</v>
      </c>
      <c r="S108" s="33">
        <v>32.442419999999998</v>
      </c>
      <c r="T108" s="33">
        <v>32.883490000000002</v>
      </c>
      <c r="U108" s="33">
        <v>32.415430000000001</v>
      </c>
      <c r="V108" s="33">
        <v>34.056449999999998</v>
      </c>
      <c r="W108" s="33">
        <v>34.400829999999999</v>
      </c>
      <c r="X108" s="33">
        <v>33.558109999999999</v>
      </c>
      <c r="Y108" s="33">
        <v>32.177439999999997</v>
      </c>
      <c r="Z108" s="33">
        <v>30.554880000000001</v>
      </c>
      <c r="AA108" s="33">
        <v>28.928460000000001</v>
      </c>
      <c r="AB108" s="33">
        <v>28.290600000000001</v>
      </c>
      <c r="AC108" s="33">
        <v>-1.116493</v>
      </c>
      <c r="AD108" s="33">
        <v>-1.0247980000000001</v>
      </c>
      <c r="AE108" s="33">
        <v>-1.1920710000000001</v>
      </c>
      <c r="AF108" s="33">
        <v>-1.3413010000000001</v>
      </c>
      <c r="AG108" s="33">
        <v>-2.8231130000000002</v>
      </c>
      <c r="AH108" s="33">
        <v>-6.5003869999999999</v>
      </c>
      <c r="AI108" s="33">
        <v>-11.511329999999999</v>
      </c>
      <c r="AJ108" s="33">
        <v>-11.817310000000001</v>
      </c>
      <c r="AK108" s="33">
        <v>-10.888109999999999</v>
      </c>
      <c r="AL108" s="33">
        <v>-11.05636</v>
      </c>
      <c r="AM108" s="33">
        <v>-9.4416609999999999</v>
      </c>
      <c r="AN108" s="33">
        <v>-9.2224690000000002</v>
      </c>
      <c r="AO108" s="33">
        <v>-10.05452</v>
      </c>
      <c r="AP108" s="33">
        <v>-5.0359639999999999</v>
      </c>
      <c r="AQ108" s="33">
        <v>-4.1973979999999997</v>
      </c>
      <c r="AR108" s="33">
        <v>-4.3243650000000002</v>
      </c>
      <c r="AS108" s="33">
        <v>-5.7214869999999998</v>
      </c>
      <c r="AT108" s="33">
        <v>-5.0698480000000004</v>
      </c>
      <c r="AU108" s="33">
        <v>-5.6143929999999997</v>
      </c>
      <c r="AV108" s="33">
        <v>-6.2668090000000003</v>
      </c>
      <c r="AW108" s="33">
        <v>-6.7645429999999998</v>
      </c>
      <c r="AX108" s="33">
        <v>-7.5072530000000004</v>
      </c>
      <c r="AY108" s="33">
        <v>-8.6140860000000004</v>
      </c>
      <c r="AZ108" s="33">
        <v>-8.0217120000000008</v>
      </c>
      <c r="BA108" s="33">
        <v>0.80078320000000003</v>
      </c>
      <c r="BB108" s="33">
        <v>0.94216549999999999</v>
      </c>
      <c r="BC108" s="33">
        <v>0.61892670000000005</v>
      </c>
      <c r="BD108" s="33">
        <v>0.56941079999999999</v>
      </c>
      <c r="BE108" s="33">
        <v>-1.978035</v>
      </c>
      <c r="BF108" s="33">
        <v>-4.843648</v>
      </c>
      <c r="BG108" s="33">
        <v>-8.8255780000000001</v>
      </c>
      <c r="BH108" s="33">
        <v>-9.1617899999999999</v>
      </c>
      <c r="BI108" s="33">
        <v>-8.2896079999999994</v>
      </c>
      <c r="BJ108" s="33">
        <v>-8.3484090000000002</v>
      </c>
      <c r="BK108" s="33">
        <v>-6.7076589999999996</v>
      </c>
      <c r="BL108" s="33">
        <v>-6.3932349999999998</v>
      </c>
      <c r="BM108" s="33">
        <v>-7.40794</v>
      </c>
      <c r="BN108" s="33">
        <v>-3.2549800000000002</v>
      </c>
      <c r="BO108" s="33">
        <v>-2.309777</v>
      </c>
      <c r="BP108" s="33">
        <v>-2.3540030000000001</v>
      </c>
      <c r="BQ108" s="33">
        <v>-4.0031720000000002</v>
      </c>
      <c r="BR108" s="33">
        <v>-3.4417200000000001</v>
      </c>
      <c r="BS108" s="33">
        <v>-4.0482740000000002</v>
      </c>
      <c r="BT108" s="33">
        <v>-4.6499829999999998</v>
      </c>
      <c r="BU108" s="33">
        <v>-5.1505400000000003</v>
      </c>
      <c r="BV108" s="33">
        <v>-5.8748709999999997</v>
      </c>
      <c r="BW108" s="33">
        <v>-6.5577909999999999</v>
      </c>
      <c r="BX108" s="33">
        <v>-6.0662250000000002</v>
      </c>
      <c r="BY108" s="33">
        <v>2.1286830000000001</v>
      </c>
      <c r="BZ108" s="33">
        <v>2.3044790000000002</v>
      </c>
      <c r="CA108" s="33">
        <v>1.873218</v>
      </c>
      <c r="CB108" s="33">
        <v>1.8927639999999999</v>
      </c>
      <c r="CC108" s="33">
        <v>-1.392736</v>
      </c>
      <c r="CD108" s="33">
        <v>-3.696196</v>
      </c>
      <c r="CE108" s="33">
        <v>-6.9654309999999997</v>
      </c>
      <c r="CF108" s="33">
        <v>-7.3225870000000004</v>
      </c>
      <c r="CG108" s="33">
        <v>-6.4898949999999997</v>
      </c>
      <c r="CH108" s="33">
        <v>-6.4728919999999999</v>
      </c>
      <c r="CI108" s="33">
        <v>-4.8140980000000004</v>
      </c>
      <c r="CJ108" s="33">
        <v>-4.4337150000000003</v>
      </c>
      <c r="CK108" s="33">
        <v>-5.5749240000000002</v>
      </c>
      <c r="CL108" s="33">
        <v>-2.0214750000000001</v>
      </c>
      <c r="CM108" s="33">
        <v>-1.002416</v>
      </c>
      <c r="CN108" s="33">
        <v>-0.98933610000000005</v>
      </c>
      <c r="CO108" s="33">
        <v>-2.813072</v>
      </c>
      <c r="CP108" s="33">
        <v>-2.3140830000000001</v>
      </c>
      <c r="CQ108" s="33">
        <v>-2.963584</v>
      </c>
      <c r="CR108" s="33">
        <v>-3.5301749999999998</v>
      </c>
      <c r="CS108" s="33">
        <v>-4.0326870000000001</v>
      </c>
      <c r="CT108" s="33">
        <v>-4.7442880000000001</v>
      </c>
      <c r="CU108" s="33">
        <v>-5.1336079999999997</v>
      </c>
      <c r="CV108" s="33">
        <v>-4.7118609999999999</v>
      </c>
      <c r="CW108" s="33">
        <v>3.456582</v>
      </c>
      <c r="CX108" s="33">
        <v>3.6667920000000001</v>
      </c>
      <c r="CY108" s="33">
        <v>3.1275089999999999</v>
      </c>
      <c r="CZ108" s="33">
        <v>3.2161179999999998</v>
      </c>
      <c r="DA108" s="33">
        <v>-0.80743670000000001</v>
      </c>
      <c r="DB108" s="33">
        <v>-2.5487440000000001</v>
      </c>
      <c r="DC108" s="33">
        <v>-5.1052840000000002</v>
      </c>
      <c r="DD108" s="33">
        <v>-5.4833829999999999</v>
      </c>
      <c r="DE108" s="33">
        <v>-4.6901820000000001</v>
      </c>
      <c r="DF108" s="33">
        <v>-4.5973740000000003</v>
      </c>
      <c r="DG108" s="33">
        <v>-2.9205369999999999</v>
      </c>
      <c r="DH108" s="33">
        <v>-2.4741960000000001</v>
      </c>
      <c r="DI108" s="33">
        <v>-3.7419069999999999</v>
      </c>
      <c r="DJ108" s="33">
        <v>-0.78797010000000001</v>
      </c>
      <c r="DK108" s="33">
        <v>0.30494460000000001</v>
      </c>
      <c r="DL108" s="33">
        <v>0.37533080000000002</v>
      </c>
      <c r="DM108" s="33">
        <v>-1.6229720000000001</v>
      </c>
      <c r="DN108" s="33">
        <v>-1.1864459999999999</v>
      </c>
      <c r="DO108" s="33">
        <v>-1.8788940000000001</v>
      </c>
      <c r="DP108" s="33">
        <v>-2.4103669999999999</v>
      </c>
      <c r="DQ108" s="33">
        <v>-2.9148339999999999</v>
      </c>
      <c r="DR108" s="33">
        <v>-3.6137049999999999</v>
      </c>
      <c r="DS108" s="33">
        <v>-3.7094239999999998</v>
      </c>
      <c r="DT108" s="33">
        <v>-3.3574959999999998</v>
      </c>
      <c r="DU108" s="33">
        <v>5.3738580000000002</v>
      </c>
      <c r="DV108" s="33">
        <v>5.633756</v>
      </c>
      <c r="DW108" s="33">
        <v>4.9385070000000004</v>
      </c>
      <c r="DX108" s="33">
        <v>5.12683</v>
      </c>
      <c r="DY108" s="33">
        <v>3.7642099999999998E-2</v>
      </c>
      <c r="DZ108" s="33">
        <v>-0.89200539999999995</v>
      </c>
      <c r="EA108" s="33">
        <v>-2.419527</v>
      </c>
      <c r="EB108" s="33">
        <v>-2.8278660000000002</v>
      </c>
      <c r="EC108" s="33">
        <v>-2.0916830000000002</v>
      </c>
      <c r="ED108" s="33">
        <v>-1.889426</v>
      </c>
      <c r="EE108" s="33">
        <v>-0.18653459999999999</v>
      </c>
      <c r="EF108" s="33">
        <v>0.35503859999999998</v>
      </c>
      <c r="EG108" s="33">
        <v>-1.095323</v>
      </c>
      <c r="EH108" s="33">
        <v>0.99301490000000003</v>
      </c>
      <c r="EI108" s="33">
        <v>2.1925659999999998</v>
      </c>
      <c r="EJ108" s="33">
        <v>2.3456929999999998</v>
      </c>
      <c r="EK108" s="33">
        <v>9.5343300000000006E-2</v>
      </c>
      <c r="EL108" s="33">
        <v>0.44168180000000001</v>
      </c>
      <c r="EM108" s="33">
        <v>-0.31277450000000001</v>
      </c>
      <c r="EN108" s="33">
        <v>-0.79354170000000002</v>
      </c>
      <c r="EO108" s="33">
        <v>-1.3008310000000001</v>
      </c>
      <c r="EP108" s="33">
        <v>-1.9813229999999999</v>
      </c>
      <c r="EQ108" s="33">
        <v>-1.65313</v>
      </c>
      <c r="ER108" s="33">
        <v>-1.4020090000000001</v>
      </c>
      <c r="ES108" s="33">
        <v>77.35369</v>
      </c>
      <c r="ET108" s="33">
        <v>76.104550000000003</v>
      </c>
      <c r="EU108" s="33">
        <v>74.732529999999997</v>
      </c>
      <c r="EV108" s="33">
        <v>74.925489999999996</v>
      </c>
      <c r="EW108" s="33">
        <v>74.289280000000005</v>
      </c>
      <c r="EX108" s="33">
        <v>73.291610000000006</v>
      </c>
      <c r="EY108" s="33">
        <v>73.953800000000001</v>
      </c>
      <c r="EZ108" s="33">
        <v>74.003110000000007</v>
      </c>
      <c r="FA108" s="33">
        <v>76.303730000000002</v>
      </c>
      <c r="FB108" s="33">
        <v>81.134320000000002</v>
      </c>
      <c r="FC108" s="33">
        <v>86.403459999999995</v>
      </c>
      <c r="FD108" s="33">
        <v>90.29025</v>
      </c>
      <c r="FE108" s="33">
        <v>94.287319999999994</v>
      </c>
      <c r="FF108" s="33">
        <v>95.700609999999998</v>
      </c>
      <c r="FG108" s="33">
        <v>95.024590000000003</v>
      </c>
      <c r="FH108" s="33">
        <v>93.602990000000005</v>
      </c>
      <c r="FI108" s="33">
        <v>93.741190000000003</v>
      </c>
      <c r="FJ108" s="33">
        <v>93.934669999999997</v>
      </c>
      <c r="FK108" s="33">
        <v>92.243520000000004</v>
      </c>
      <c r="FL108" s="33">
        <v>89.376390000000001</v>
      </c>
      <c r="FM108" s="33">
        <v>86.02525</v>
      </c>
      <c r="FN108" s="33">
        <v>86.137450000000001</v>
      </c>
      <c r="FO108" s="33">
        <v>87.659649999999999</v>
      </c>
      <c r="FP108" s="33">
        <v>86.487830000000002</v>
      </c>
      <c r="FQ108" s="33">
        <v>39.210290000000001</v>
      </c>
      <c r="FR108" s="33">
        <v>2.5259830000000001</v>
      </c>
      <c r="FS108">
        <v>0</v>
      </c>
    </row>
    <row r="109" spans="1:175" x14ac:dyDescent="0.2">
      <c r="A109" t="s">
        <v>181</v>
      </c>
      <c r="B109" t="s">
        <v>214</v>
      </c>
      <c r="C109" t="s">
        <v>235</v>
      </c>
      <c r="D109">
        <v>299.5</v>
      </c>
      <c r="E109" s="33">
        <v>34.906280000000002</v>
      </c>
      <c r="F109" s="33">
        <v>33.826549999999997</v>
      </c>
      <c r="G109" s="33">
        <v>33.559669999999997</v>
      </c>
      <c r="H109" s="33">
        <v>34.456119999999999</v>
      </c>
      <c r="I109" s="33">
        <v>36.43544</v>
      </c>
      <c r="J109" s="33">
        <v>39.960380000000001</v>
      </c>
      <c r="K109" s="33">
        <v>45.881839999999997</v>
      </c>
      <c r="L109" s="33">
        <v>53.66283</v>
      </c>
      <c r="M109" s="33">
        <v>56.777410000000003</v>
      </c>
      <c r="N109" s="33">
        <v>58.137070000000001</v>
      </c>
      <c r="O109" s="33">
        <v>58.698999999999998</v>
      </c>
      <c r="P109" s="33">
        <v>56.407069999999997</v>
      </c>
      <c r="Q109" s="33">
        <v>56.520009999999999</v>
      </c>
      <c r="R109" s="33">
        <v>57.806550000000001</v>
      </c>
      <c r="S109" s="33">
        <v>55.90305</v>
      </c>
      <c r="T109" s="33">
        <v>52.201889999999999</v>
      </c>
      <c r="U109" s="33">
        <v>48.663440000000001</v>
      </c>
      <c r="V109" s="33">
        <v>45.275889999999997</v>
      </c>
      <c r="W109" s="33">
        <v>43.09892</v>
      </c>
      <c r="X109" s="33">
        <v>39.551090000000002</v>
      </c>
      <c r="Y109" s="33">
        <v>38.006509999999999</v>
      </c>
      <c r="Z109" s="33">
        <v>35.462730000000001</v>
      </c>
      <c r="AA109" s="33">
        <v>31.756309999999999</v>
      </c>
      <c r="AB109" s="33">
        <v>31.991700000000002</v>
      </c>
      <c r="AC109" s="33">
        <v>1.2620709999999999</v>
      </c>
      <c r="AD109" s="33">
        <v>1.1565970000000001</v>
      </c>
      <c r="AE109" s="33">
        <v>1.2684530000000001</v>
      </c>
      <c r="AF109" s="33">
        <v>1.4946729999999999</v>
      </c>
      <c r="AG109" s="33">
        <v>1.9460630000000001</v>
      </c>
      <c r="AH109" s="33">
        <v>-0.11062959999999999</v>
      </c>
      <c r="AI109" s="33">
        <v>-5.1565849999999998</v>
      </c>
      <c r="AJ109" s="33">
        <v>-1.766659</v>
      </c>
      <c r="AK109" s="33">
        <v>-0.8794537</v>
      </c>
      <c r="AL109" s="33">
        <v>-3.7162289999999998</v>
      </c>
      <c r="AM109" s="33">
        <v>-2.443829</v>
      </c>
      <c r="AN109" s="33">
        <v>-4.6561320000000004</v>
      </c>
      <c r="AO109" s="33">
        <v>-3.7645520000000001</v>
      </c>
      <c r="AP109" s="33">
        <v>-1.722456</v>
      </c>
      <c r="AQ109" s="33">
        <v>-1.6454230000000001</v>
      </c>
      <c r="AR109" s="33">
        <v>-2.4834839999999998</v>
      </c>
      <c r="AS109" s="33">
        <v>-1.9171279999999999</v>
      </c>
      <c r="AT109" s="33">
        <v>-1.876241</v>
      </c>
      <c r="AU109" s="33">
        <v>0.77464999999999995</v>
      </c>
      <c r="AV109" s="33">
        <v>-0.44187120000000002</v>
      </c>
      <c r="AW109" s="33">
        <v>0.1259054</v>
      </c>
      <c r="AX109" s="33">
        <v>-0.59381709999999999</v>
      </c>
      <c r="AY109" s="33">
        <v>-2.6738680000000001</v>
      </c>
      <c r="AZ109" s="33">
        <v>-1.271971</v>
      </c>
      <c r="BA109" s="33">
        <v>3.3647100000000001</v>
      </c>
      <c r="BB109" s="33">
        <v>3.0248819999999998</v>
      </c>
      <c r="BC109" s="33">
        <v>3.1479759999999999</v>
      </c>
      <c r="BD109" s="33">
        <v>3.3967540000000001</v>
      </c>
      <c r="BE109" s="33">
        <v>4.2214549999999997</v>
      </c>
      <c r="BF109" s="33">
        <v>1.401016</v>
      </c>
      <c r="BG109" s="33">
        <v>-3.417646</v>
      </c>
      <c r="BH109" s="33">
        <v>-0.2609707</v>
      </c>
      <c r="BI109" s="33">
        <v>0.66011399999999998</v>
      </c>
      <c r="BJ109" s="33">
        <v>-1.6789989999999999</v>
      </c>
      <c r="BK109" s="33">
        <v>-0.90637990000000002</v>
      </c>
      <c r="BL109" s="33">
        <v>-0.17236779999999999</v>
      </c>
      <c r="BM109" s="33">
        <v>0.72077170000000002</v>
      </c>
      <c r="BN109" s="33">
        <v>2.333656</v>
      </c>
      <c r="BO109" s="33">
        <v>1.823712</v>
      </c>
      <c r="BP109" s="33">
        <v>-0.63212469999999998</v>
      </c>
      <c r="BQ109" s="33">
        <v>-0.64555470000000004</v>
      </c>
      <c r="BR109" s="33">
        <v>-0.87577959999999999</v>
      </c>
      <c r="BS109" s="33">
        <v>2.131049</v>
      </c>
      <c r="BT109" s="33">
        <v>0.66683519999999996</v>
      </c>
      <c r="BU109" s="33">
        <v>1.5480499999999999</v>
      </c>
      <c r="BV109" s="33">
        <v>0.65849480000000005</v>
      </c>
      <c r="BW109" s="33">
        <v>-1.8610230000000001</v>
      </c>
      <c r="BX109" s="33">
        <v>-0.20967060000000001</v>
      </c>
      <c r="BY109" s="33">
        <v>4.8209910000000002</v>
      </c>
      <c r="BZ109" s="33">
        <v>4.3188510000000004</v>
      </c>
      <c r="CA109" s="33">
        <v>4.4497280000000003</v>
      </c>
      <c r="CB109" s="33">
        <v>4.7141279999999997</v>
      </c>
      <c r="CC109" s="33">
        <v>5.7973850000000002</v>
      </c>
      <c r="CD109" s="33">
        <v>2.4479769999999998</v>
      </c>
      <c r="CE109" s="33">
        <v>-2.213263</v>
      </c>
      <c r="CF109" s="33">
        <v>0.78186429999999996</v>
      </c>
      <c r="CG109" s="33">
        <v>1.7264139999999999</v>
      </c>
      <c r="CH109" s="33">
        <v>-0.26801970000000003</v>
      </c>
      <c r="CI109" s="33">
        <v>0.1584526</v>
      </c>
      <c r="CJ109" s="33">
        <v>2.933074</v>
      </c>
      <c r="CK109" s="33">
        <v>3.8272930000000001</v>
      </c>
      <c r="CL109" s="33">
        <v>5.1429080000000003</v>
      </c>
      <c r="CM109" s="33">
        <v>4.2264249999999999</v>
      </c>
      <c r="CN109" s="33">
        <v>0.65012099999999995</v>
      </c>
      <c r="CO109" s="33">
        <v>0.23513329999999999</v>
      </c>
      <c r="CP109" s="33">
        <v>-0.18286330000000001</v>
      </c>
      <c r="CQ109" s="33">
        <v>3.0704859999999998</v>
      </c>
      <c r="CR109" s="33">
        <v>1.4347220000000001</v>
      </c>
      <c r="CS109" s="33">
        <v>2.5330219999999999</v>
      </c>
      <c r="CT109" s="33">
        <v>1.5258419999999999</v>
      </c>
      <c r="CU109" s="33">
        <v>-1.298049</v>
      </c>
      <c r="CV109" s="33">
        <v>0.52607559999999998</v>
      </c>
      <c r="CW109" s="33">
        <v>6.277272</v>
      </c>
      <c r="CX109" s="33">
        <v>5.6128200000000001</v>
      </c>
      <c r="CY109" s="33">
        <v>5.7514810000000001</v>
      </c>
      <c r="CZ109" s="33">
        <v>6.031504</v>
      </c>
      <c r="DA109" s="33">
        <v>7.3733149999999998</v>
      </c>
      <c r="DB109" s="33">
        <v>3.4949379999999999</v>
      </c>
      <c r="DC109" s="33">
        <v>-1.0088790000000001</v>
      </c>
      <c r="DD109" s="33">
        <v>1.8246990000000001</v>
      </c>
      <c r="DE109" s="33">
        <v>2.7927140000000001</v>
      </c>
      <c r="DF109" s="33">
        <v>1.14296</v>
      </c>
      <c r="DG109" s="33">
        <v>1.223285</v>
      </c>
      <c r="DH109" s="33">
        <v>6.0385150000000003</v>
      </c>
      <c r="DI109" s="33">
        <v>6.9338139999999999</v>
      </c>
      <c r="DJ109" s="33">
        <v>7.952159</v>
      </c>
      <c r="DK109" s="33">
        <v>6.6291380000000002</v>
      </c>
      <c r="DL109" s="33">
        <v>1.9323669999999999</v>
      </c>
      <c r="DM109" s="33">
        <v>1.115821</v>
      </c>
      <c r="DN109" s="33">
        <v>0.51005299999999998</v>
      </c>
      <c r="DO109" s="33">
        <v>4.0099229999999997</v>
      </c>
      <c r="DP109" s="33">
        <v>2.2026089999999998</v>
      </c>
      <c r="DQ109" s="33">
        <v>3.517995</v>
      </c>
      <c r="DR109" s="33">
        <v>2.3931900000000002</v>
      </c>
      <c r="DS109" s="33">
        <v>-0.73507469999999997</v>
      </c>
      <c r="DT109" s="33">
        <v>1.261822</v>
      </c>
      <c r="DU109" s="33">
        <v>8.3799100000000006</v>
      </c>
      <c r="DV109" s="33">
        <v>7.4811050000000003</v>
      </c>
      <c r="DW109" s="33">
        <v>7.6310039999999999</v>
      </c>
      <c r="DX109" s="33">
        <v>7.9335839999999997</v>
      </c>
      <c r="DY109" s="33">
        <v>9.6487069999999999</v>
      </c>
      <c r="DZ109" s="33">
        <v>5.006583</v>
      </c>
      <c r="EA109" s="33">
        <v>0.73005980000000004</v>
      </c>
      <c r="EB109" s="33">
        <v>3.330387</v>
      </c>
      <c r="EC109" s="33">
        <v>4.3322820000000002</v>
      </c>
      <c r="ED109" s="33">
        <v>3.1801900000000001</v>
      </c>
      <c r="EE109" s="33">
        <v>2.7607339999999998</v>
      </c>
      <c r="EF109" s="33">
        <v>10.52228</v>
      </c>
      <c r="EG109" s="33">
        <v>11.419140000000001</v>
      </c>
      <c r="EH109" s="33">
        <v>12.00827</v>
      </c>
      <c r="EI109" s="33">
        <v>10.098269999999999</v>
      </c>
      <c r="EJ109" s="33">
        <v>3.7837260000000001</v>
      </c>
      <c r="EK109" s="33">
        <v>2.3873950000000002</v>
      </c>
      <c r="EL109" s="33">
        <v>1.5105139999999999</v>
      </c>
      <c r="EM109" s="33">
        <v>5.3663220000000003</v>
      </c>
      <c r="EN109" s="33">
        <v>3.311315</v>
      </c>
      <c r="EO109" s="33">
        <v>4.9401390000000003</v>
      </c>
      <c r="EP109" s="33">
        <v>3.645502</v>
      </c>
      <c r="EQ109" s="33">
        <v>7.7770599999999995E-2</v>
      </c>
      <c r="ER109" s="33">
        <v>2.324122</v>
      </c>
      <c r="ES109" s="33">
        <v>73.90052</v>
      </c>
      <c r="ET109" s="33">
        <v>73.879140000000007</v>
      </c>
      <c r="EU109" s="33">
        <v>72.957310000000007</v>
      </c>
      <c r="EV109" s="33">
        <v>72.64255</v>
      </c>
      <c r="EW109" s="33">
        <v>72.430199999999999</v>
      </c>
      <c r="EX109" s="33">
        <v>72.028220000000005</v>
      </c>
      <c r="EY109" s="33">
        <v>72.136889999999994</v>
      </c>
      <c r="EZ109" s="33">
        <v>71.756969999999995</v>
      </c>
      <c r="FA109" s="33">
        <v>76.940280000000001</v>
      </c>
      <c r="FB109" s="33">
        <v>83.765910000000005</v>
      </c>
      <c r="FC109" s="33">
        <v>88.328990000000005</v>
      </c>
      <c r="FD109" s="33">
        <v>91.84742</v>
      </c>
      <c r="FE109" s="33">
        <v>93.660780000000003</v>
      </c>
      <c r="FF109" s="33">
        <v>93.326310000000007</v>
      </c>
      <c r="FG109" s="33">
        <v>92.913730000000001</v>
      </c>
      <c r="FH109" s="33">
        <v>91.519469999999998</v>
      </c>
      <c r="FI109" s="33">
        <v>91.020700000000005</v>
      </c>
      <c r="FJ109" s="33">
        <v>89.544589999999999</v>
      </c>
      <c r="FK109" s="33">
        <v>87.949070000000006</v>
      </c>
      <c r="FL109" s="33">
        <v>83.799440000000004</v>
      </c>
      <c r="FM109" s="33">
        <v>80.132599999999996</v>
      </c>
      <c r="FN109" s="33">
        <v>78.561120000000003</v>
      </c>
      <c r="FO109" s="33">
        <v>77.159130000000005</v>
      </c>
      <c r="FP109" s="33">
        <v>75.487759999999994</v>
      </c>
      <c r="FQ109" s="33">
        <v>36.481340000000003</v>
      </c>
      <c r="FR109" s="33">
        <v>3.6408700000000001</v>
      </c>
      <c r="FS109">
        <v>0</v>
      </c>
    </row>
    <row r="110" spans="1:175" x14ac:dyDescent="0.2">
      <c r="A110" t="s">
        <v>181</v>
      </c>
      <c r="B110" t="s">
        <v>220</v>
      </c>
      <c r="C110">
        <v>42978</v>
      </c>
      <c r="D110">
        <v>1673</v>
      </c>
      <c r="E110" s="33">
        <v>32.046039999999998</v>
      </c>
      <c r="F110" s="33">
        <v>30.43957</v>
      </c>
      <c r="G110" s="33">
        <v>29.755109999999998</v>
      </c>
      <c r="H110" s="33">
        <v>29.712</v>
      </c>
      <c r="I110" s="33">
        <v>31.233339999999998</v>
      </c>
      <c r="J110" s="33">
        <v>33.787930000000003</v>
      </c>
      <c r="K110" s="33">
        <v>37.6768</v>
      </c>
      <c r="L110" s="33">
        <v>41.432870000000001</v>
      </c>
      <c r="M110" s="33">
        <v>46.63411</v>
      </c>
      <c r="N110" s="33">
        <v>50.006920000000001</v>
      </c>
      <c r="O110" s="33">
        <v>52.213810000000002</v>
      </c>
      <c r="P110" s="33">
        <v>53.848269999999999</v>
      </c>
      <c r="Q110" s="33">
        <v>54.938699999999997</v>
      </c>
      <c r="R110" s="33">
        <v>55.168010000000002</v>
      </c>
      <c r="S110" s="33">
        <v>54.955730000000003</v>
      </c>
      <c r="T110" s="33">
        <v>53.980029999999999</v>
      </c>
      <c r="U110" s="33">
        <v>53.176639999999999</v>
      </c>
      <c r="V110" s="33">
        <v>50.86345</v>
      </c>
      <c r="W110" s="33">
        <v>47.240070000000003</v>
      </c>
      <c r="X110" s="33">
        <v>47.491520000000001</v>
      </c>
      <c r="Y110" s="33">
        <v>44.98836</v>
      </c>
      <c r="Z110" s="33">
        <v>40.879860000000001</v>
      </c>
      <c r="AA110" s="33">
        <v>36.656230000000001</v>
      </c>
      <c r="AB110" s="33">
        <v>34.183990000000001</v>
      </c>
      <c r="AC110" s="33">
        <v>-0.136103</v>
      </c>
      <c r="AD110" s="33">
        <v>-0.41359089999999998</v>
      </c>
      <c r="AE110" s="33">
        <v>-0.13358</v>
      </c>
      <c r="AF110" s="33">
        <v>0.18711990000000001</v>
      </c>
      <c r="AG110" s="33">
        <v>0.43356990000000001</v>
      </c>
      <c r="AH110" s="33">
        <v>0.3253183</v>
      </c>
      <c r="AI110" s="33">
        <v>0.75192270000000005</v>
      </c>
      <c r="AJ110" s="33">
        <v>1.355618</v>
      </c>
      <c r="AK110" s="33">
        <v>1.132495</v>
      </c>
      <c r="AL110" s="33">
        <v>0.95369360000000003</v>
      </c>
      <c r="AM110" s="33">
        <v>0.98595149999999998</v>
      </c>
      <c r="AN110" s="33">
        <v>1.7155119999999999</v>
      </c>
      <c r="AO110" s="33">
        <v>1.9538450000000001</v>
      </c>
      <c r="AP110" s="33">
        <v>1.9436800000000001</v>
      </c>
      <c r="AQ110" s="33">
        <v>1.4981310000000001</v>
      </c>
      <c r="AR110" s="33">
        <v>1.4686380000000001</v>
      </c>
      <c r="AS110" s="33">
        <v>1.5459259999999999</v>
      </c>
      <c r="AT110" s="33">
        <v>1.489619</v>
      </c>
      <c r="AU110" s="33">
        <v>0.43600670000000002</v>
      </c>
      <c r="AV110" s="33">
        <v>-0.58823979999999998</v>
      </c>
      <c r="AW110" s="33">
        <v>-0.64697830000000001</v>
      </c>
      <c r="AX110" s="33">
        <v>-0.32892280000000002</v>
      </c>
      <c r="AY110" s="33">
        <v>-0.35826980000000003</v>
      </c>
      <c r="AZ110" s="33">
        <v>2.2831199999999999E-2</v>
      </c>
      <c r="BA110" s="33">
        <v>0.22683410000000001</v>
      </c>
      <c r="BB110" s="33">
        <v>-5.6346100000000003E-2</v>
      </c>
      <c r="BC110" s="33">
        <v>0.22572200000000001</v>
      </c>
      <c r="BD110" s="33">
        <v>0.54279500000000003</v>
      </c>
      <c r="BE110" s="33">
        <v>0.79799120000000001</v>
      </c>
      <c r="BF110" s="33">
        <v>0.69862959999999996</v>
      </c>
      <c r="BG110" s="33">
        <v>1.1338170000000001</v>
      </c>
      <c r="BH110" s="33">
        <v>1.7806649999999999</v>
      </c>
      <c r="BI110" s="33">
        <v>1.5979669999999999</v>
      </c>
      <c r="BJ110" s="33">
        <v>1.406679</v>
      </c>
      <c r="BK110" s="33">
        <v>1.4515769999999999</v>
      </c>
      <c r="BL110" s="33">
        <v>3.472642</v>
      </c>
      <c r="BM110" s="33">
        <v>3.7596270000000001</v>
      </c>
      <c r="BN110" s="33">
        <v>3.7569910000000002</v>
      </c>
      <c r="BO110" s="33">
        <v>3.3386939999999998</v>
      </c>
      <c r="BP110" s="33">
        <v>3.298432</v>
      </c>
      <c r="BQ110" s="33">
        <v>3.336849</v>
      </c>
      <c r="BR110" s="33">
        <v>3.2252689999999999</v>
      </c>
      <c r="BS110" s="33">
        <v>0.87506589999999995</v>
      </c>
      <c r="BT110" s="33">
        <v>-0.17822730000000001</v>
      </c>
      <c r="BU110" s="33">
        <v>-0.2473892</v>
      </c>
      <c r="BV110" s="33">
        <v>5.0179399999999999E-2</v>
      </c>
      <c r="BW110" s="33">
        <v>9.4012000000000002E-3</v>
      </c>
      <c r="BX110" s="33">
        <v>0.3859978</v>
      </c>
      <c r="BY110" s="33">
        <v>0.4782033</v>
      </c>
      <c r="BZ110" s="33">
        <v>0.19108049999999999</v>
      </c>
      <c r="CA110" s="33">
        <v>0.47457339999999998</v>
      </c>
      <c r="CB110" s="33">
        <v>0.78913440000000001</v>
      </c>
      <c r="CC110" s="33">
        <v>1.0503880000000001</v>
      </c>
      <c r="CD110" s="33">
        <v>0.95718380000000003</v>
      </c>
      <c r="CE110" s="33">
        <v>1.3983159999999999</v>
      </c>
      <c r="CF110" s="33">
        <v>2.0750519999999999</v>
      </c>
      <c r="CG110" s="33">
        <v>1.9203520000000001</v>
      </c>
      <c r="CH110" s="33">
        <v>1.720415</v>
      </c>
      <c r="CI110" s="33">
        <v>1.774068</v>
      </c>
      <c r="CJ110" s="33">
        <v>4.6896250000000004</v>
      </c>
      <c r="CK110" s="33">
        <v>5.0103049999999998</v>
      </c>
      <c r="CL110" s="33">
        <v>5.0128849999999998</v>
      </c>
      <c r="CM110" s="33">
        <v>4.6134620000000002</v>
      </c>
      <c r="CN110" s="33">
        <v>4.5657420000000002</v>
      </c>
      <c r="CO110" s="33">
        <v>4.5772370000000002</v>
      </c>
      <c r="CP110" s="33">
        <v>4.4273740000000004</v>
      </c>
      <c r="CQ110" s="33">
        <v>1.179157</v>
      </c>
      <c r="CR110" s="33">
        <v>0.1057461</v>
      </c>
      <c r="CS110" s="33">
        <v>2.9364999999999999E-2</v>
      </c>
      <c r="CT110" s="33">
        <v>0.31274449999999998</v>
      </c>
      <c r="CU110" s="33">
        <v>0.26404899999999998</v>
      </c>
      <c r="CV110" s="33">
        <v>0.63752589999999998</v>
      </c>
      <c r="CW110" s="33">
        <v>0.72957249999999996</v>
      </c>
      <c r="CX110" s="33">
        <v>0.43850719999999999</v>
      </c>
      <c r="CY110" s="33">
        <v>0.72342479999999998</v>
      </c>
      <c r="CZ110" s="33">
        <v>1.035474</v>
      </c>
      <c r="DA110" s="33">
        <v>1.3027850000000001</v>
      </c>
      <c r="DB110" s="33">
        <v>1.215738</v>
      </c>
      <c r="DC110" s="33">
        <v>1.662814</v>
      </c>
      <c r="DD110" s="33">
        <v>2.3694389999999999</v>
      </c>
      <c r="DE110" s="33">
        <v>2.2427359999999998</v>
      </c>
      <c r="DF110" s="33">
        <v>2.0341520000000002</v>
      </c>
      <c r="DG110" s="33">
        <v>2.0965590000000001</v>
      </c>
      <c r="DH110" s="33">
        <v>5.9066080000000003</v>
      </c>
      <c r="DI110" s="33">
        <v>6.2609839999999997</v>
      </c>
      <c r="DJ110" s="33">
        <v>6.2687790000000003</v>
      </c>
      <c r="DK110" s="33">
        <v>5.8882300000000001</v>
      </c>
      <c r="DL110" s="33">
        <v>5.8330510000000002</v>
      </c>
      <c r="DM110" s="33">
        <v>5.8176249999999996</v>
      </c>
      <c r="DN110" s="33">
        <v>5.62948</v>
      </c>
      <c r="DO110" s="33">
        <v>1.4832479999999999</v>
      </c>
      <c r="DP110" s="33">
        <v>0.3897195</v>
      </c>
      <c r="DQ110" s="33">
        <v>0.30611919999999998</v>
      </c>
      <c r="DR110" s="33">
        <v>0.57530959999999998</v>
      </c>
      <c r="DS110" s="33">
        <v>0.51869679999999996</v>
      </c>
      <c r="DT110" s="33">
        <v>0.88905400000000001</v>
      </c>
      <c r="DU110" s="33">
        <v>1.0925100000000001</v>
      </c>
      <c r="DV110" s="33">
        <v>0.79575189999999996</v>
      </c>
      <c r="DW110" s="33">
        <v>1.082727</v>
      </c>
      <c r="DX110" s="33">
        <v>1.391149</v>
      </c>
      <c r="DY110" s="33">
        <v>1.6672070000000001</v>
      </c>
      <c r="DZ110" s="33">
        <v>1.5890489999999999</v>
      </c>
      <c r="EA110" s="33">
        <v>2.044708</v>
      </c>
      <c r="EB110" s="33">
        <v>2.794486</v>
      </c>
      <c r="EC110" s="33">
        <v>2.7082079999999999</v>
      </c>
      <c r="ED110" s="33">
        <v>2.4871370000000002</v>
      </c>
      <c r="EE110" s="33">
        <v>2.5621839999999998</v>
      </c>
      <c r="EF110" s="33">
        <v>7.6637370000000002</v>
      </c>
      <c r="EG110" s="33">
        <v>8.0667659999999994</v>
      </c>
      <c r="EH110" s="33">
        <v>8.0820889999999999</v>
      </c>
      <c r="EI110" s="33">
        <v>7.7287929999999996</v>
      </c>
      <c r="EJ110" s="33">
        <v>7.6628449999999999</v>
      </c>
      <c r="EK110" s="33">
        <v>7.608549</v>
      </c>
      <c r="EL110" s="33">
        <v>7.3651289999999996</v>
      </c>
      <c r="EM110" s="33">
        <v>1.922307</v>
      </c>
      <c r="EN110" s="33">
        <v>0.799732</v>
      </c>
      <c r="EO110" s="33">
        <v>0.70570829999999996</v>
      </c>
      <c r="EP110" s="33">
        <v>0.95441180000000003</v>
      </c>
      <c r="EQ110" s="33">
        <v>0.88636780000000004</v>
      </c>
      <c r="ER110" s="33">
        <v>1.252221</v>
      </c>
      <c r="ES110" s="33">
        <v>73.366659999999996</v>
      </c>
      <c r="ET110" s="33">
        <v>72.723879999999994</v>
      </c>
      <c r="EU110" s="33">
        <v>71.924809999999994</v>
      </c>
      <c r="EV110" s="33">
        <v>71.781270000000006</v>
      </c>
      <c r="EW110" s="33">
        <v>71.676090000000002</v>
      </c>
      <c r="EX110" s="33">
        <v>71.594390000000004</v>
      </c>
      <c r="EY110" s="33">
        <v>71.023060000000001</v>
      </c>
      <c r="EZ110" s="33">
        <v>71.1952</v>
      </c>
      <c r="FA110" s="33">
        <v>74.002459999999999</v>
      </c>
      <c r="FB110" s="33">
        <v>77.654629999999997</v>
      </c>
      <c r="FC110" s="33">
        <v>81.337199999999996</v>
      </c>
      <c r="FD110" s="33">
        <v>84.840950000000007</v>
      </c>
      <c r="FE110" s="33">
        <v>87.822760000000002</v>
      </c>
      <c r="FF110" s="33">
        <v>87.313929999999999</v>
      </c>
      <c r="FG110" s="33">
        <v>86.606840000000005</v>
      </c>
      <c r="FH110" s="33">
        <v>84.981729999999999</v>
      </c>
      <c r="FI110" s="33">
        <v>85.490160000000003</v>
      </c>
      <c r="FJ110" s="33">
        <v>85.444929999999999</v>
      </c>
      <c r="FK110" s="33">
        <v>83.944289999999995</v>
      </c>
      <c r="FL110" s="33">
        <v>79.740499999999997</v>
      </c>
      <c r="FM110" s="33">
        <v>77.080250000000007</v>
      </c>
      <c r="FN110" s="33">
        <v>75.367419999999996</v>
      </c>
      <c r="FO110" s="33">
        <v>73.780010000000004</v>
      </c>
      <c r="FP110" s="33">
        <v>72.075959999999995</v>
      </c>
      <c r="FQ110" s="33">
        <v>17.320609999999999</v>
      </c>
      <c r="FR110" s="33">
        <v>2.3577569999999999</v>
      </c>
      <c r="FS110">
        <v>0</v>
      </c>
    </row>
    <row r="111" spans="1:175" x14ac:dyDescent="0.2">
      <c r="A111" t="s">
        <v>181</v>
      </c>
      <c r="B111" t="s">
        <v>220</v>
      </c>
      <c r="C111">
        <v>42979</v>
      </c>
      <c r="D111">
        <v>1674</v>
      </c>
      <c r="E111" s="33">
        <v>32.229900000000001</v>
      </c>
      <c r="F111" s="33">
        <v>30.659220000000001</v>
      </c>
      <c r="G111" s="33">
        <v>29.907689999999999</v>
      </c>
      <c r="H111" s="33">
        <v>30.04373</v>
      </c>
      <c r="I111" s="33">
        <v>31.384740000000001</v>
      </c>
      <c r="J111" s="33">
        <v>34.012619999999998</v>
      </c>
      <c r="K111" s="33">
        <v>37.762520000000002</v>
      </c>
      <c r="L111" s="33">
        <v>41.804310000000001</v>
      </c>
      <c r="M111" s="33">
        <v>47.360439999999997</v>
      </c>
      <c r="N111" s="33">
        <v>51.934510000000003</v>
      </c>
      <c r="O111" s="33">
        <v>54.462299999999999</v>
      </c>
      <c r="P111" s="33">
        <v>55.519599999999997</v>
      </c>
      <c r="Q111" s="33">
        <v>55.28593</v>
      </c>
      <c r="R111" s="33">
        <v>55.806089999999998</v>
      </c>
      <c r="S111" s="33">
        <v>55.308779999999999</v>
      </c>
      <c r="T111" s="33">
        <v>55.315779999999997</v>
      </c>
      <c r="U111" s="33">
        <v>54.23462</v>
      </c>
      <c r="V111" s="33">
        <v>50.86195</v>
      </c>
      <c r="W111" s="33">
        <v>47.034910000000004</v>
      </c>
      <c r="X111" s="33">
        <v>47.023800000000001</v>
      </c>
      <c r="Y111" s="33">
        <v>45.47831</v>
      </c>
      <c r="Z111" s="33">
        <v>42.282220000000002</v>
      </c>
      <c r="AA111" s="33">
        <v>38.699109999999997</v>
      </c>
      <c r="AB111" s="33">
        <v>35.782769999999999</v>
      </c>
      <c r="AC111" s="33">
        <v>-0.1404234</v>
      </c>
      <c r="AD111" s="33">
        <v>-0.26251079999999999</v>
      </c>
      <c r="AE111" s="33">
        <v>-8.0445299999999997E-2</v>
      </c>
      <c r="AF111" s="33">
        <v>0.4979595</v>
      </c>
      <c r="AG111" s="33">
        <v>0.76524400000000004</v>
      </c>
      <c r="AH111" s="33">
        <v>0.61319789999999996</v>
      </c>
      <c r="AI111" s="33">
        <v>0.78817000000000004</v>
      </c>
      <c r="AJ111" s="33">
        <v>1.4684820000000001</v>
      </c>
      <c r="AK111" s="33">
        <v>1.016297</v>
      </c>
      <c r="AL111" s="33">
        <v>1.440979</v>
      </c>
      <c r="AM111" s="33">
        <v>1.319809</v>
      </c>
      <c r="AN111" s="33">
        <v>1.5530470000000001</v>
      </c>
      <c r="AO111" s="33">
        <v>0.81138589999999999</v>
      </c>
      <c r="AP111" s="33">
        <v>0.60732430000000004</v>
      </c>
      <c r="AQ111" s="33">
        <v>-3.3824399999999998E-2</v>
      </c>
      <c r="AR111" s="33">
        <v>0.95978370000000002</v>
      </c>
      <c r="AS111" s="33">
        <v>1.423082</v>
      </c>
      <c r="AT111" s="33">
        <v>1.0685210000000001</v>
      </c>
      <c r="AU111" s="33">
        <v>0.80290499999999998</v>
      </c>
      <c r="AV111" s="33">
        <v>-0.19216420000000001</v>
      </c>
      <c r="AW111" s="33">
        <v>0.14431749999999999</v>
      </c>
      <c r="AX111" s="33">
        <v>0.1153047</v>
      </c>
      <c r="AY111" s="33">
        <v>-5.8956700000000001E-2</v>
      </c>
      <c r="AZ111" s="33">
        <v>-7.9020000000000007E-2</v>
      </c>
      <c r="BA111" s="33">
        <v>0.23345360000000001</v>
      </c>
      <c r="BB111" s="33">
        <v>0.10582080000000001</v>
      </c>
      <c r="BC111" s="33">
        <v>0.27153559999999999</v>
      </c>
      <c r="BD111" s="33">
        <v>0.85569799999999996</v>
      </c>
      <c r="BE111" s="33">
        <v>1.126036</v>
      </c>
      <c r="BF111" s="33">
        <v>0.98987899999999995</v>
      </c>
      <c r="BG111" s="33">
        <v>1.164693</v>
      </c>
      <c r="BH111" s="33">
        <v>1.9101790000000001</v>
      </c>
      <c r="BI111" s="33">
        <v>1.509395</v>
      </c>
      <c r="BJ111" s="33">
        <v>1.9419120000000001</v>
      </c>
      <c r="BK111" s="33">
        <v>1.8360030000000001</v>
      </c>
      <c r="BL111" s="33">
        <v>3.258832</v>
      </c>
      <c r="BM111" s="33">
        <v>2.5828600000000002</v>
      </c>
      <c r="BN111" s="33">
        <v>2.3634059999999999</v>
      </c>
      <c r="BO111" s="33">
        <v>1.7602819999999999</v>
      </c>
      <c r="BP111" s="33">
        <v>2.742156</v>
      </c>
      <c r="BQ111" s="33">
        <v>3.1895370000000001</v>
      </c>
      <c r="BR111" s="33">
        <v>2.7798759999999998</v>
      </c>
      <c r="BS111" s="33">
        <v>1.2763720000000001</v>
      </c>
      <c r="BT111" s="33">
        <v>0.26173550000000001</v>
      </c>
      <c r="BU111" s="33">
        <v>0.57253339999999997</v>
      </c>
      <c r="BV111" s="33">
        <v>0.55247000000000002</v>
      </c>
      <c r="BW111" s="33">
        <v>0.38225880000000001</v>
      </c>
      <c r="BX111" s="33">
        <v>0.34995870000000001</v>
      </c>
      <c r="BY111" s="33">
        <v>0.49239959999999999</v>
      </c>
      <c r="BZ111" s="33">
        <v>0.36092610000000003</v>
      </c>
      <c r="CA111" s="33">
        <v>0.51531649999999996</v>
      </c>
      <c r="CB111" s="33">
        <v>1.103467</v>
      </c>
      <c r="CC111" s="33">
        <v>1.3759189999999999</v>
      </c>
      <c r="CD111" s="33">
        <v>1.250767</v>
      </c>
      <c r="CE111" s="33">
        <v>1.4254709999999999</v>
      </c>
      <c r="CF111" s="33">
        <v>2.2160980000000001</v>
      </c>
      <c r="CG111" s="33">
        <v>1.850913</v>
      </c>
      <c r="CH111" s="33">
        <v>2.2888570000000001</v>
      </c>
      <c r="CI111" s="33">
        <v>2.1935169999999999</v>
      </c>
      <c r="CJ111" s="33">
        <v>4.4402540000000004</v>
      </c>
      <c r="CK111" s="33">
        <v>3.809777</v>
      </c>
      <c r="CL111" s="33">
        <v>3.579663</v>
      </c>
      <c r="CM111" s="33">
        <v>3.002875</v>
      </c>
      <c r="CN111" s="33">
        <v>3.9766219999999999</v>
      </c>
      <c r="CO111" s="33">
        <v>4.4129779999999998</v>
      </c>
      <c r="CP111" s="33">
        <v>3.9651550000000002</v>
      </c>
      <c r="CQ111" s="33">
        <v>1.604293</v>
      </c>
      <c r="CR111" s="33">
        <v>0.57610510000000004</v>
      </c>
      <c r="CS111" s="33">
        <v>0.86911450000000001</v>
      </c>
      <c r="CT111" s="33">
        <v>0.85524929999999999</v>
      </c>
      <c r="CU111" s="33">
        <v>0.68784330000000005</v>
      </c>
      <c r="CV111" s="33">
        <v>0.64706810000000003</v>
      </c>
      <c r="CW111" s="33">
        <v>0.75134570000000001</v>
      </c>
      <c r="CX111" s="33">
        <v>0.61603149999999995</v>
      </c>
      <c r="CY111" s="33">
        <v>0.75909749999999998</v>
      </c>
      <c r="CZ111" s="33">
        <v>1.351235</v>
      </c>
      <c r="DA111" s="33">
        <v>1.6258030000000001</v>
      </c>
      <c r="DB111" s="33">
        <v>1.511655</v>
      </c>
      <c r="DC111" s="33">
        <v>1.6862490000000001</v>
      </c>
      <c r="DD111" s="33">
        <v>2.5220159999999998</v>
      </c>
      <c r="DE111" s="33">
        <v>2.192431</v>
      </c>
      <c r="DF111" s="33">
        <v>2.635802</v>
      </c>
      <c r="DG111" s="33">
        <v>2.551031</v>
      </c>
      <c r="DH111" s="33">
        <v>5.6216749999999998</v>
      </c>
      <c r="DI111" s="33">
        <v>5.0366939999999998</v>
      </c>
      <c r="DJ111" s="33">
        <v>4.7959189999999996</v>
      </c>
      <c r="DK111" s="33">
        <v>4.2454679999999998</v>
      </c>
      <c r="DL111" s="33">
        <v>5.2110880000000002</v>
      </c>
      <c r="DM111" s="33">
        <v>5.6364190000000001</v>
      </c>
      <c r="DN111" s="33">
        <v>5.1504339999999997</v>
      </c>
      <c r="DO111" s="33">
        <v>1.932215</v>
      </c>
      <c r="DP111" s="33">
        <v>0.89047460000000001</v>
      </c>
      <c r="DQ111" s="33">
        <v>1.1656960000000001</v>
      </c>
      <c r="DR111" s="33">
        <v>1.158029</v>
      </c>
      <c r="DS111" s="33">
        <v>0.99342779999999997</v>
      </c>
      <c r="DT111" s="33">
        <v>0.94417740000000006</v>
      </c>
      <c r="DU111" s="33">
        <v>1.1252230000000001</v>
      </c>
      <c r="DV111" s="33">
        <v>0.98436310000000005</v>
      </c>
      <c r="DW111" s="33">
        <v>1.111078</v>
      </c>
      <c r="DX111" s="33">
        <v>1.708974</v>
      </c>
      <c r="DY111" s="33">
        <v>1.9865950000000001</v>
      </c>
      <c r="DZ111" s="33">
        <v>1.888336</v>
      </c>
      <c r="EA111" s="33">
        <v>2.0627719999999998</v>
      </c>
      <c r="EB111" s="33">
        <v>2.9637129999999998</v>
      </c>
      <c r="EC111" s="33">
        <v>2.6855289999999998</v>
      </c>
      <c r="ED111" s="33">
        <v>3.1367349999999998</v>
      </c>
      <c r="EE111" s="33">
        <v>3.0672250000000001</v>
      </c>
      <c r="EF111" s="33">
        <v>7.3274609999999996</v>
      </c>
      <c r="EG111" s="33">
        <v>6.8081670000000001</v>
      </c>
      <c r="EH111" s="33">
        <v>6.5520009999999997</v>
      </c>
      <c r="EI111" s="33">
        <v>6.039574</v>
      </c>
      <c r="EJ111" s="33">
        <v>6.9934599999999998</v>
      </c>
      <c r="EK111" s="33">
        <v>7.4028729999999996</v>
      </c>
      <c r="EL111" s="33">
        <v>6.8617889999999999</v>
      </c>
      <c r="EM111" s="33">
        <v>2.4056820000000001</v>
      </c>
      <c r="EN111" s="33">
        <v>1.344374</v>
      </c>
      <c r="EO111" s="33">
        <v>1.593912</v>
      </c>
      <c r="EP111" s="33">
        <v>1.595194</v>
      </c>
      <c r="EQ111" s="33">
        <v>1.4346429999999999</v>
      </c>
      <c r="ER111" s="33">
        <v>1.373156</v>
      </c>
      <c r="ES111" s="33">
        <v>72.928399999999996</v>
      </c>
      <c r="ET111" s="33">
        <v>73.724109999999996</v>
      </c>
      <c r="EU111" s="33">
        <v>72.237740000000002</v>
      </c>
      <c r="EV111" s="33">
        <v>72.183459999999997</v>
      </c>
      <c r="EW111" s="33">
        <v>71.856030000000004</v>
      </c>
      <c r="EX111" s="33">
        <v>71.904589999999999</v>
      </c>
      <c r="EY111" s="33">
        <v>71.548720000000003</v>
      </c>
      <c r="EZ111" s="33">
        <v>71.665450000000007</v>
      </c>
      <c r="FA111" s="33">
        <v>77.089489999999998</v>
      </c>
      <c r="FB111" s="33">
        <v>84.153790000000001</v>
      </c>
      <c r="FC111" s="33">
        <v>90.108180000000004</v>
      </c>
      <c r="FD111" s="33">
        <v>93.63109</v>
      </c>
      <c r="FE111" s="33">
        <v>94.020070000000004</v>
      </c>
      <c r="FF111" s="33">
        <v>93.791880000000006</v>
      </c>
      <c r="FG111" s="33">
        <v>93.798969999999997</v>
      </c>
      <c r="FH111" s="33">
        <v>93.536450000000002</v>
      </c>
      <c r="FI111" s="33">
        <v>92.606269999999995</v>
      </c>
      <c r="FJ111" s="33">
        <v>90.572389999999999</v>
      </c>
      <c r="FK111" s="33">
        <v>87.833920000000006</v>
      </c>
      <c r="FL111" s="33">
        <v>85.337710000000001</v>
      </c>
      <c r="FM111" s="33">
        <v>82.23415</v>
      </c>
      <c r="FN111" s="33">
        <v>80.810069999999996</v>
      </c>
      <c r="FO111" s="33">
        <v>79.215450000000004</v>
      </c>
      <c r="FP111" s="33">
        <v>78.306659999999994</v>
      </c>
      <c r="FQ111" s="33">
        <v>17.864550000000001</v>
      </c>
      <c r="FR111" s="33">
        <v>2.304691</v>
      </c>
      <c r="FS111">
        <v>0</v>
      </c>
    </row>
    <row r="112" spans="1:175" x14ac:dyDescent="0.2">
      <c r="A112" t="s">
        <v>181</v>
      </c>
      <c r="B112" t="s">
        <v>220</v>
      </c>
      <c r="C112">
        <v>42980</v>
      </c>
      <c r="D112">
        <v>1674</v>
      </c>
      <c r="E112" s="33">
        <v>33.655880000000003</v>
      </c>
      <c r="F112" s="33">
        <v>32.216189999999997</v>
      </c>
      <c r="G112" s="33">
        <v>31.318950000000001</v>
      </c>
      <c r="H112" s="33">
        <v>30.561640000000001</v>
      </c>
      <c r="I112" s="33">
        <v>31.003219999999999</v>
      </c>
      <c r="J112" s="33">
        <v>32.160040000000002</v>
      </c>
      <c r="K112" s="33">
        <v>33.769669999999998</v>
      </c>
      <c r="L112" s="33">
        <v>35.80283</v>
      </c>
      <c r="M112" s="33">
        <v>39.492370000000001</v>
      </c>
      <c r="N112" s="33">
        <v>43.20973</v>
      </c>
      <c r="O112" s="33">
        <v>45.307160000000003</v>
      </c>
      <c r="P112" s="33">
        <v>47.473950000000002</v>
      </c>
      <c r="Q112" s="33">
        <v>47.210529999999999</v>
      </c>
      <c r="R112" s="33">
        <v>48.051690000000001</v>
      </c>
      <c r="S112" s="33">
        <v>47.988520000000001</v>
      </c>
      <c r="T112" s="33">
        <v>47.84413</v>
      </c>
      <c r="U112" s="33">
        <v>48.289369999999998</v>
      </c>
      <c r="V112" s="33">
        <v>47.249960000000002</v>
      </c>
      <c r="W112" s="33">
        <v>45.807029999999997</v>
      </c>
      <c r="X112" s="33">
        <v>45.845889999999997</v>
      </c>
      <c r="Y112" s="33">
        <v>44.641559999999998</v>
      </c>
      <c r="Z112" s="33">
        <v>42.612769999999998</v>
      </c>
      <c r="AA112" s="33">
        <v>40.411160000000002</v>
      </c>
      <c r="AB112" s="33">
        <v>38.607089999999999</v>
      </c>
      <c r="AC112" s="33">
        <v>-7.8650999999999999E-2</v>
      </c>
      <c r="AD112" s="33">
        <v>0.43685449999999998</v>
      </c>
      <c r="AE112" s="33">
        <v>0.71332879999999999</v>
      </c>
      <c r="AF112" s="33">
        <v>0.58504409999999996</v>
      </c>
      <c r="AG112" s="33">
        <v>0.64846800000000004</v>
      </c>
      <c r="AH112" s="33">
        <v>0.56997350000000002</v>
      </c>
      <c r="AI112" s="33">
        <v>0.15967149999999999</v>
      </c>
      <c r="AJ112" s="33">
        <v>0.30913620000000003</v>
      </c>
      <c r="AK112" s="33">
        <v>-0.45301469999999999</v>
      </c>
      <c r="AL112" s="33">
        <v>3.7243100000000001E-2</v>
      </c>
      <c r="AM112" s="33">
        <v>0.17635410000000001</v>
      </c>
      <c r="AN112" s="33">
        <v>0.79827559999999997</v>
      </c>
      <c r="AO112" s="33">
        <v>6.1871700000000002E-2</v>
      </c>
      <c r="AP112" s="33">
        <v>0.54200289999999995</v>
      </c>
      <c r="AQ112" s="33">
        <v>0.4420367</v>
      </c>
      <c r="AR112" s="33">
        <v>-0.12785009999999999</v>
      </c>
      <c r="AS112" s="33">
        <v>-0.84347300000000003</v>
      </c>
      <c r="AT112" s="33">
        <v>-1.593466</v>
      </c>
      <c r="AU112" s="33">
        <v>-2.3556409999999999</v>
      </c>
      <c r="AV112" s="33">
        <v>-2.7331219999999998</v>
      </c>
      <c r="AW112" s="33">
        <v>-2.0765690000000001</v>
      </c>
      <c r="AX112" s="33">
        <v>-1.570038</v>
      </c>
      <c r="AY112" s="33">
        <v>-0.5624093</v>
      </c>
      <c r="AZ112" s="33">
        <v>-0.48018519999999998</v>
      </c>
      <c r="BA112" s="33">
        <v>0.3719789</v>
      </c>
      <c r="BB112" s="33">
        <v>0.8556665</v>
      </c>
      <c r="BC112" s="33">
        <v>1.099761</v>
      </c>
      <c r="BD112" s="33">
        <v>0.95953820000000001</v>
      </c>
      <c r="BE112" s="33">
        <v>1.013236</v>
      </c>
      <c r="BF112" s="33">
        <v>0.98599429999999999</v>
      </c>
      <c r="BG112" s="33">
        <v>0.61566620000000005</v>
      </c>
      <c r="BH112" s="33">
        <v>0.80723319999999998</v>
      </c>
      <c r="BI112" s="33">
        <v>7.0464499999999999E-2</v>
      </c>
      <c r="BJ112" s="33">
        <v>0.55967290000000003</v>
      </c>
      <c r="BK112" s="33">
        <v>0.71260049999999997</v>
      </c>
      <c r="BL112" s="33">
        <v>2.5052859999999999</v>
      </c>
      <c r="BM112" s="33">
        <v>1.7766690000000001</v>
      </c>
      <c r="BN112" s="33">
        <v>2.2985609999999999</v>
      </c>
      <c r="BO112" s="33">
        <v>2.233371</v>
      </c>
      <c r="BP112" s="33">
        <v>1.733776</v>
      </c>
      <c r="BQ112" s="33">
        <v>1.114406</v>
      </c>
      <c r="BR112" s="33">
        <v>0.45163110000000001</v>
      </c>
      <c r="BS112" s="33">
        <v>-1.1554439999999999</v>
      </c>
      <c r="BT112" s="33">
        <v>-1.559237</v>
      </c>
      <c r="BU112" s="33">
        <v>-0.97135009999999999</v>
      </c>
      <c r="BV112" s="33">
        <v>-0.6928706</v>
      </c>
      <c r="BW112" s="33">
        <v>0.16814370000000001</v>
      </c>
      <c r="BX112" s="33">
        <v>0.2628914</v>
      </c>
      <c r="BY112" s="33">
        <v>0.68408380000000002</v>
      </c>
      <c r="BZ112" s="33">
        <v>1.145734</v>
      </c>
      <c r="CA112" s="33">
        <v>1.367402</v>
      </c>
      <c r="CB112" s="33">
        <v>1.218912</v>
      </c>
      <c r="CC112" s="33">
        <v>1.265873</v>
      </c>
      <c r="CD112" s="33">
        <v>1.2741290000000001</v>
      </c>
      <c r="CE112" s="33">
        <v>0.9314867</v>
      </c>
      <c r="CF112" s="33">
        <v>1.1522140000000001</v>
      </c>
      <c r="CG112" s="33">
        <v>0.43302459999999998</v>
      </c>
      <c r="CH112" s="33">
        <v>0.92150620000000005</v>
      </c>
      <c r="CI112" s="33">
        <v>1.084003</v>
      </c>
      <c r="CJ112" s="33">
        <v>3.687557</v>
      </c>
      <c r="CK112" s="33">
        <v>2.9643329999999999</v>
      </c>
      <c r="CL112" s="33">
        <v>3.5151469999999998</v>
      </c>
      <c r="CM112" s="33">
        <v>3.474043</v>
      </c>
      <c r="CN112" s="33">
        <v>3.0231330000000001</v>
      </c>
      <c r="CO112" s="33">
        <v>2.4704280000000001</v>
      </c>
      <c r="CP112" s="33">
        <v>1.8680589999999999</v>
      </c>
      <c r="CQ112" s="33">
        <v>-0.3241906</v>
      </c>
      <c r="CR112" s="33">
        <v>-0.74620710000000001</v>
      </c>
      <c r="CS112" s="33">
        <v>-0.20587920000000001</v>
      </c>
      <c r="CT112" s="33">
        <v>-8.5347300000000001E-2</v>
      </c>
      <c r="CU112" s="33">
        <v>0.67412260000000002</v>
      </c>
      <c r="CV112" s="33">
        <v>0.77754400000000001</v>
      </c>
      <c r="CW112" s="33">
        <v>0.99618859999999998</v>
      </c>
      <c r="CX112" s="33">
        <v>1.435802</v>
      </c>
      <c r="CY112" s="33">
        <v>1.6350439999999999</v>
      </c>
      <c r="CZ112" s="33">
        <v>1.4782850000000001</v>
      </c>
      <c r="DA112" s="33">
        <v>1.5185109999999999</v>
      </c>
      <c r="DB112" s="33">
        <v>1.5622640000000001</v>
      </c>
      <c r="DC112" s="33">
        <v>1.2473069999999999</v>
      </c>
      <c r="DD112" s="33">
        <v>1.4971939999999999</v>
      </c>
      <c r="DE112" s="33">
        <v>0.79558470000000003</v>
      </c>
      <c r="DF112" s="33">
        <v>1.2833399999999999</v>
      </c>
      <c r="DG112" s="33">
        <v>1.455406</v>
      </c>
      <c r="DH112" s="33">
        <v>4.8698269999999999</v>
      </c>
      <c r="DI112" s="33">
        <v>4.1519969999999997</v>
      </c>
      <c r="DJ112" s="33">
        <v>4.7317340000000003</v>
      </c>
      <c r="DK112" s="33">
        <v>4.714715</v>
      </c>
      <c r="DL112" s="33">
        <v>4.3124900000000004</v>
      </c>
      <c r="DM112" s="33">
        <v>3.8264490000000002</v>
      </c>
      <c r="DN112" s="33">
        <v>3.2844880000000001</v>
      </c>
      <c r="DO112" s="33">
        <v>0.50706249999999997</v>
      </c>
      <c r="DP112" s="33">
        <v>6.6822500000000007E-2</v>
      </c>
      <c r="DQ112" s="33">
        <v>0.55959179999999997</v>
      </c>
      <c r="DR112" s="33">
        <v>0.52217610000000003</v>
      </c>
      <c r="DS112" s="33">
        <v>1.1801010000000001</v>
      </c>
      <c r="DT112" s="33">
        <v>1.292197</v>
      </c>
      <c r="DU112" s="33">
        <v>1.4468179999999999</v>
      </c>
      <c r="DV112" s="33">
        <v>1.854614</v>
      </c>
      <c r="DW112" s="33">
        <v>2.0214759999999998</v>
      </c>
      <c r="DX112" s="33">
        <v>1.852779</v>
      </c>
      <c r="DY112" s="33">
        <v>1.8832789999999999</v>
      </c>
      <c r="DZ112" s="33">
        <v>1.9782850000000001</v>
      </c>
      <c r="EA112" s="33">
        <v>1.7033020000000001</v>
      </c>
      <c r="EB112" s="33">
        <v>1.9952909999999999</v>
      </c>
      <c r="EC112" s="33">
        <v>1.319064</v>
      </c>
      <c r="ED112" s="33">
        <v>1.805769</v>
      </c>
      <c r="EE112" s="33">
        <v>1.991652</v>
      </c>
      <c r="EF112" s="33">
        <v>6.5768380000000004</v>
      </c>
      <c r="EG112" s="33">
        <v>5.8667939999999996</v>
      </c>
      <c r="EH112" s="33">
        <v>6.4882920000000004</v>
      </c>
      <c r="EI112" s="33">
        <v>6.5060500000000001</v>
      </c>
      <c r="EJ112" s="33">
        <v>6.1741159999999997</v>
      </c>
      <c r="EK112" s="33">
        <v>5.7843280000000004</v>
      </c>
      <c r="EL112" s="33">
        <v>5.3295849999999998</v>
      </c>
      <c r="EM112" s="33">
        <v>1.70726</v>
      </c>
      <c r="EN112" s="33">
        <v>1.2407079999999999</v>
      </c>
      <c r="EO112" s="33">
        <v>1.6648099999999999</v>
      </c>
      <c r="EP112" s="33">
        <v>1.399343</v>
      </c>
      <c r="EQ112" s="33">
        <v>1.910655</v>
      </c>
      <c r="ER112" s="33">
        <v>2.0352730000000001</v>
      </c>
      <c r="ES112" s="33">
        <v>77.418800000000005</v>
      </c>
      <c r="ET112" s="33">
        <v>76.230379999999997</v>
      </c>
      <c r="EU112" s="33">
        <v>75.346270000000004</v>
      </c>
      <c r="EV112" s="33">
        <v>74.800610000000006</v>
      </c>
      <c r="EW112" s="33">
        <v>74.399889999999999</v>
      </c>
      <c r="EX112" s="33">
        <v>73.809359999999998</v>
      </c>
      <c r="EY112" s="33">
        <v>72.839579999999998</v>
      </c>
      <c r="EZ112" s="33">
        <v>73.140379999999993</v>
      </c>
      <c r="FA112" s="33">
        <v>74.972560000000001</v>
      </c>
      <c r="FB112" s="33">
        <v>79.665959999999998</v>
      </c>
      <c r="FC112" s="33">
        <v>84.934049999999999</v>
      </c>
      <c r="FD112" s="33">
        <v>88.74879</v>
      </c>
      <c r="FE112" s="33">
        <v>93.072869999999995</v>
      </c>
      <c r="FF112" s="33">
        <v>94.410989999999998</v>
      </c>
      <c r="FG112" s="33">
        <v>94.048950000000005</v>
      </c>
      <c r="FH112" s="33">
        <v>92.535160000000005</v>
      </c>
      <c r="FI112" s="33">
        <v>92.386170000000007</v>
      </c>
      <c r="FJ112" s="33">
        <v>92.604280000000003</v>
      </c>
      <c r="FK112" s="33">
        <v>91.140100000000004</v>
      </c>
      <c r="FL112" s="33">
        <v>89.086060000000003</v>
      </c>
      <c r="FM112" s="33">
        <v>86.287589999999994</v>
      </c>
      <c r="FN112" s="33">
        <v>86.300250000000005</v>
      </c>
      <c r="FO112" s="33">
        <v>86.904390000000006</v>
      </c>
      <c r="FP112" s="33">
        <v>86.638140000000007</v>
      </c>
      <c r="FQ112" s="33">
        <v>20.476880000000001</v>
      </c>
      <c r="FR112" s="33">
        <v>2.3652760000000002</v>
      </c>
      <c r="FS112">
        <v>0</v>
      </c>
    </row>
    <row r="113" spans="1:175" x14ac:dyDescent="0.2">
      <c r="A113" t="s">
        <v>181</v>
      </c>
      <c r="B113" t="s">
        <v>220</v>
      </c>
      <c r="C113" t="s">
        <v>235</v>
      </c>
      <c r="D113">
        <v>1673.5</v>
      </c>
      <c r="E113" s="33">
        <v>32.137970000000003</v>
      </c>
      <c r="F113" s="33">
        <v>30.549399999999999</v>
      </c>
      <c r="G113" s="33">
        <v>29.831399999999999</v>
      </c>
      <c r="H113" s="33">
        <v>29.877859999999998</v>
      </c>
      <c r="I113" s="33">
        <v>31.30904</v>
      </c>
      <c r="J113" s="33">
        <v>33.900280000000002</v>
      </c>
      <c r="K113" s="33">
        <v>37.719659999999998</v>
      </c>
      <c r="L113" s="33">
        <v>41.618589999999998</v>
      </c>
      <c r="M113" s="33">
        <v>46.997280000000003</v>
      </c>
      <c r="N113" s="33">
        <v>50.970709999999997</v>
      </c>
      <c r="O113" s="33">
        <v>53.338059999999999</v>
      </c>
      <c r="P113" s="33">
        <v>54.683929999999997</v>
      </c>
      <c r="Q113" s="33">
        <v>55.112310000000001</v>
      </c>
      <c r="R113" s="33">
        <v>55.487050000000004</v>
      </c>
      <c r="S113" s="33">
        <v>55.132260000000002</v>
      </c>
      <c r="T113" s="33">
        <v>54.6479</v>
      </c>
      <c r="U113" s="33">
        <v>53.705629999999999</v>
      </c>
      <c r="V113" s="33">
        <v>50.862699999999997</v>
      </c>
      <c r="W113" s="33">
        <v>47.13749</v>
      </c>
      <c r="X113" s="33">
        <v>47.257660000000001</v>
      </c>
      <c r="Y113" s="33">
        <v>45.233339999999998</v>
      </c>
      <c r="Z113" s="33">
        <v>41.581040000000002</v>
      </c>
      <c r="AA113" s="33">
        <v>37.677669999999999</v>
      </c>
      <c r="AB113" s="33">
        <v>34.983379999999997</v>
      </c>
      <c r="AC113" s="33">
        <v>-0.13406219999999999</v>
      </c>
      <c r="AD113" s="33">
        <v>-0.33423340000000001</v>
      </c>
      <c r="AE113" s="33">
        <v>-0.1196131</v>
      </c>
      <c r="AF113" s="33">
        <v>0.33255669999999998</v>
      </c>
      <c r="AG113" s="33">
        <v>0.61323050000000001</v>
      </c>
      <c r="AH113" s="33">
        <v>0.45791900000000002</v>
      </c>
      <c r="AI113" s="33">
        <v>0.76053919999999997</v>
      </c>
      <c r="AJ113" s="33">
        <v>1.4059349999999999</v>
      </c>
      <c r="AK113" s="33">
        <v>1.0981479999999999</v>
      </c>
      <c r="AL113" s="33">
        <v>1.2286280000000001</v>
      </c>
      <c r="AM113" s="33">
        <v>1.1802550000000001</v>
      </c>
      <c r="AN113" s="33">
        <v>1.610471</v>
      </c>
      <c r="AO113" s="33">
        <v>1.349299</v>
      </c>
      <c r="AP113" s="33">
        <v>1.2446489999999999</v>
      </c>
      <c r="AQ113" s="33">
        <v>0.70372170000000001</v>
      </c>
      <c r="AR113" s="33">
        <v>1.1892780000000001</v>
      </c>
      <c r="AS113" s="33">
        <v>1.4525090000000001</v>
      </c>
      <c r="AT113" s="33">
        <v>1.245161</v>
      </c>
      <c r="AU113" s="33">
        <v>0.65887490000000004</v>
      </c>
      <c r="AV113" s="33">
        <v>-0.33386670000000002</v>
      </c>
      <c r="AW113" s="33">
        <v>-0.20782819999999999</v>
      </c>
      <c r="AX113" s="33">
        <v>-6.8653099999999995E-2</v>
      </c>
      <c r="AY113" s="33">
        <v>-0.17902170000000001</v>
      </c>
      <c r="AZ113" s="33">
        <v>-1.22854E-2</v>
      </c>
      <c r="BA113" s="33">
        <v>0.23186290000000001</v>
      </c>
      <c r="BB113" s="33">
        <v>2.6299400000000001E-2</v>
      </c>
      <c r="BC113" s="33">
        <v>0.24347279999999999</v>
      </c>
      <c r="BD113" s="33">
        <v>0.69516149999999999</v>
      </c>
      <c r="BE113" s="33">
        <v>0.96767009999999998</v>
      </c>
      <c r="BF113" s="33">
        <v>0.83961450000000004</v>
      </c>
      <c r="BG113" s="33">
        <v>1.145365</v>
      </c>
      <c r="BH113" s="33">
        <v>1.8429199999999999</v>
      </c>
      <c r="BI113" s="33">
        <v>1.5633999999999999</v>
      </c>
      <c r="BJ113" s="33">
        <v>1.6871</v>
      </c>
      <c r="BK113" s="33">
        <v>1.654992</v>
      </c>
      <c r="BL113" s="33">
        <v>3.3559950000000001</v>
      </c>
      <c r="BM113" s="33">
        <v>3.15761</v>
      </c>
      <c r="BN113" s="33">
        <v>3.047574</v>
      </c>
      <c r="BO113" s="33">
        <v>2.5378539999999998</v>
      </c>
      <c r="BP113" s="33">
        <v>3.0100920000000002</v>
      </c>
      <c r="BQ113" s="33">
        <v>3.2501009999999999</v>
      </c>
      <c r="BR113" s="33">
        <v>2.9886970000000002</v>
      </c>
      <c r="BS113" s="33">
        <v>1.0918490000000001</v>
      </c>
      <c r="BT113" s="33">
        <v>6.4806100000000005E-2</v>
      </c>
      <c r="BU113" s="33">
        <v>0.1803729</v>
      </c>
      <c r="BV113" s="33">
        <v>0.31693779999999999</v>
      </c>
      <c r="BW113" s="33">
        <v>0.2079387</v>
      </c>
      <c r="BX113" s="33">
        <v>0.37444719999999998</v>
      </c>
      <c r="BY113" s="33">
        <v>0.4853015</v>
      </c>
      <c r="BZ113" s="33">
        <v>0.27600330000000001</v>
      </c>
      <c r="CA113" s="33">
        <v>0.49494500000000002</v>
      </c>
      <c r="CB113" s="33">
        <v>0.94630049999999999</v>
      </c>
      <c r="CC113" s="33">
        <v>1.2131540000000001</v>
      </c>
      <c r="CD113" s="33">
        <v>1.1039760000000001</v>
      </c>
      <c r="CE113" s="33">
        <v>1.4118930000000001</v>
      </c>
      <c r="CF113" s="33">
        <v>2.145575</v>
      </c>
      <c r="CG113" s="33">
        <v>1.885632</v>
      </c>
      <c r="CH113" s="33">
        <v>2.0046360000000001</v>
      </c>
      <c r="CI113" s="33">
        <v>1.983792</v>
      </c>
      <c r="CJ113" s="33">
        <v>4.5649389999999999</v>
      </c>
      <c r="CK113" s="33">
        <v>4.4100409999999997</v>
      </c>
      <c r="CL113" s="33">
        <v>4.2962740000000004</v>
      </c>
      <c r="CM113" s="33">
        <v>3.8081680000000002</v>
      </c>
      <c r="CN113" s="33">
        <v>4.2711819999999996</v>
      </c>
      <c r="CO113" s="33">
        <v>4.4951080000000001</v>
      </c>
      <c r="CP113" s="33">
        <v>4.1962650000000004</v>
      </c>
      <c r="CQ113" s="33">
        <v>1.3917250000000001</v>
      </c>
      <c r="CR113" s="33">
        <v>0.3409256</v>
      </c>
      <c r="CS113" s="33">
        <v>0.44923980000000002</v>
      </c>
      <c r="CT113" s="33">
        <v>0.58399690000000004</v>
      </c>
      <c r="CU113" s="33">
        <v>0.47594619999999999</v>
      </c>
      <c r="CV113" s="33">
        <v>0.64229700000000001</v>
      </c>
      <c r="CW113" s="33">
        <v>0.73873999999999995</v>
      </c>
      <c r="CX113" s="33">
        <v>0.52570720000000004</v>
      </c>
      <c r="CY113" s="33">
        <v>0.7464172</v>
      </c>
      <c r="CZ113" s="33">
        <v>1.1974400000000001</v>
      </c>
      <c r="DA113" s="33">
        <v>1.4586380000000001</v>
      </c>
      <c r="DB113" s="33">
        <v>1.3683369999999999</v>
      </c>
      <c r="DC113" s="33">
        <v>1.6784220000000001</v>
      </c>
      <c r="DD113" s="33">
        <v>2.448229</v>
      </c>
      <c r="DE113" s="33">
        <v>2.2078639999999998</v>
      </c>
      <c r="DF113" s="33">
        <v>2.3221720000000001</v>
      </c>
      <c r="DG113" s="33">
        <v>2.3125930000000001</v>
      </c>
      <c r="DH113" s="33">
        <v>5.7738839999999998</v>
      </c>
      <c r="DI113" s="33">
        <v>5.6624720000000002</v>
      </c>
      <c r="DJ113" s="33">
        <v>5.544975</v>
      </c>
      <c r="DK113" s="33">
        <v>5.0784830000000003</v>
      </c>
      <c r="DL113" s="33">
        <v>5.5322709999999997</v>
      </c>
      <c r="DM113" s="33">
        <v>5.7401140000000002</v>
      </c>
      <c r="DN113" s="33">
        <v>5.4038320000000004</v>
      </c>
      <c r="DO113" s="33">
        <v>1.6916009999999999</v>
      </c>
      <c r="DP113" s="33">
        <v>0.61704510000000001</v>
      </c>
      <c r="DQ113" s="33">
        <v>0.71810660000000004</v>
      </c>
      <c r="DR113" s="33">
        <v>0.85105600000000003</v>
      </c>
      <c r="DS113" s="33">
        <v>0.74395370000000005</v>
      </c>
      <c r="DT113" s="33">
        <v>0.91014689999999998</v>
      </c>
      <c r="DU113" s="33">
        <v>1.104665</v>
      </c>
      <c r="DV113" s="33">
        <v>0.88624009999999998</v>
      </c>
      <c r="DW113" s="33">
        <v>1.1095029999999999</v>
      </c>
      <c r="DX113" s="33">
        <v>1.560044</v>
      </c>
      <c r="DY113" s="33">
        <v>1.813077</v>
      </c>
      <c r="DZ113" s="33">
        <v>1.750032</v>
      </c>
      <c r="EA113" s="33">
        <v>2.0632470000000001</v>
      </c>
      <c r="EB113" s="33">
        <v>2.8852139999999999</v>
      </c>
      <c r="EC113" s="33">
        <v>2.6731159999999998</v>
      </c>
      <c r="ED113" s="33">
        <v>2.7806440000000001</v>
      </c>
      <c r="EE113" s="33">
        <v>2.7873290000000002</v>
      </c>
      <c r="EF113" s="33">
        <v>7.5194080000000003</v>
      </c>
      <c r="EG113" s="33">
        <v>7.470783</v>
      </c>
      <c r="EH113" s="33">
        <v>7.347899</v>
      </c>
      <c r="EI113" s="33">
        <v>6.9126149999999997</v>
      </c>
      <c r="EJ113" s="33">
        <v>7.3530850000000001</v>
      </c>
      <c r="EK113" s="33">
        <v>7.537706</v>
      </c>
      <c r="EL113" s="33">
        <v>7.1473690000000003</v>
      </c>
      <c r="EM113" s="33">
        <v>2.1245750000000001</v>
      </c>
      <c r="EN113" s="33">
        <v>1.0157179999999999</v>
      </c>
      <c r="EO113" s="33">
        <v>1.1063080000000001</v>
      </c>
      <c r="EP113" s="33">
        <v>1.2366470000000001</v>
      </c>
      <c r="EQ113" s="33">
        <v>1.130914</v>
      </c>
      <c r="ER113" s="33">
        <v>1.29688</v>
      </c>
      <c r="ES113" s="33">
        <v>73.146940000000001</v>
      </c>
      <c r="ET113" s="33">
        <v>73.224410000000006</v>
      </c>
      <c r="EU113" s="33">
        <v>72.081569999999999</v>
      </c>
      <c r="EV113" s="33">
        <v>71.982429999999994</v>
      </c>
      <c r="EW113" s="33">
        <v>71.765799999999999</v>
      </c>
      <c r="EX113" s="33">
        <v>71.74933</v>
      </c>
      <c r="EY113" s="33">
        <v>71.286100000000005</v>
      </c>
      <c r="EZ113" s="33">
        <v>71.431020000000004</v>
      </c>
      <c r="FA113" s="33">
        <v>75.55959</v>
      </c>
      <c r="FB113" s="33">
        <v>80.949309999999997</v>
      </c>
      <c r="FC113" s="33">
        <v>85.800790000000006</v>
      </c>
      <c r="FD113" s="33">
        <v>89.320229999999995</v>
      </c>
      <c r="FE113" s="33">
        <v>90.968699999999998</v>
      </c>
      <c r="FF113" s="33">
        <v>90.618430000000004</v>
      </c>
      <c r="FG113" s="33">
        <v>90.271690000000007</v>
      </c>
      <c r="FH113" s="33">
        <v>89.340810000000005</v>
      </c>
      <c r="FI113" s="33">
        <v>89.092410000000001</v>
      </c>
      <c r="FJ113" s="33">
        <v>88.02131</v>
      </c>
      <c r="FK113" s="33">
        <v>85.875699999999995</v>
      </c>
      <c r="FL113" s="33">
        <v>82.511120000000005</v>
      </c>
      <c r="FM113" s="33">
        <v>79.647130000000004</v>
      </c>
      <c r="FN113" s="33">
        <v>78.117279999999994</v>
      </c>
      <c r="FO113" s="33">
        <v>76.556870000000004</v>
      </c>
      <c r="FP113" s="33">
        <v>75.263390000000001</v>
      </c>
      <c r="FQ113" s="33">
        <v>17.849789999999999</v>
      </c>
      <c r="FR113" s="33">
        <v>2.3590559999999998</v>
      </c>
      <c r="FS113">
        <v>0</v>
      </c>
    </row>
    <row r="114" spans="1:175" x14ac:dyDescent="0.2">
      <c r="A114" t="s">
        <v>181</v>
      </c>
      <c r="B114" t="s">
        <v>221</v>
      </c>
      <c r="C114">
        <v>42978</v>
      </c>
      <c r="D114">
        <v>869</v>
      </c>
      <c r="E114" s="33">
        <v>48.725839999999998</v>
      </c>
      <c r="F114" s="33">
        <v>46.989109999999997</v>
      </c>
      <c r="G114" s="33">
        <v>46.609870000000001</v>
      </c>
      <c r="H114" s="33">
        <v>46.290840000000003</v>
      </c>
      <c r="I114" s="33">
        <v>49.135800000000003</v>
      </c>
      <c r="J114" s="33">
        <v>58.135330000000003</v>
      </c>
      <c r="K114" s="33">
        <v>70.719059999999999</v>
      </c>
      <c r="L114" s="33">
        <v>78.098870000000005</v>
      </c>
      <c r="M114" s="33">
        <v>84.384659999999997</v>
      </c>
      <c r="N114" s="33">
        <v>87.960949999999997</v>
      </c>
      <c r="O114" s="33">
        <v>90.572839999999999</v>
      </c>
      <c r="P114" s="33">
        <v>92.157529999999994</v>
      </c>
      <c r="Q114" s="33">
        <v>93.790520000000001</v>
      </c>
      <c r="R114" s="33">
        <v>92.973420000000004</v>
      </c>
      <c r="S114" s="33">
        <v>90.202579999999998</v>
      </c>
      <c r="T114" s="33">
        <v>85.703630000000004</v>
      </c>
      <c r="U114" s="33">
        <v>80.084699999999998</v>
      </c>
      <c r="V114" s="33">
        <v>74.652749999999997</v>
      </c>
      <c r="W114" s="33">
        <v>67.519440000000003</v>
      </c>
      <c r="X114" s="33">
        <v>62.266750000000002</v>
      </c>
      <c r="Y114" s="33">
        <v>59.756709999999998</v>
      </c>
      <c r="Z114" s="33">
        <v>56.850700000000003</v>
      </c>
      <c r="AA114" s="33">
        <v>53.056640000000002</v>
      </c>
      <c r="AB114" s="33">
        <v>49.829030000000003</v>
      </c>
      <c r="AC114" s="33">
        <v>-0.59190169999999998</v>
      </c>
      <c r="AD114" s="33">
        <v>-5.0051600000000002E-2</v>
      </c>
      <c r="AE114" s="33">
        <v>0.81544150000000004</v>
      </c>
      <c r="AF114" s="33">
        <v>0.18361450000000001</v>
      </c>
      <c r="AG114" s="33">
        <v>-0.77783020000000003</v>
      </c>
      <c r="AH114" s="33">
        <v>-0.81822430000000002</v>
      </c>
      <c r="AI114" s="33">
        <v>-0.56067129999999998</v>
      </c>
      <c r="AJ114" s="33">
        <v>-2.5299640000000001</v>
      </c>
      <c r="AK114" s="33">
        <v>-3.4396450000000001</v>
      </c>
      <c r="AL114" s="33">
        <v>-2.3577629999999998</v>
      </c>
      <c r="AM114" s="33">
        <v>-2.1303299999999998</v>
      </c>
      <c r="AN114" s="33">
        <v>0.55374570000000001</v>
      </c>
      <c r="AO114" s="33">
        <v>1.6649940000000001</v>
      </c>
      <c r="AP114" s="33">
        <v>1.2169840000000001</v>
      </c>
      <c r="AQ114" s="33">
        <v>0.9657867</v>
      </c>
      <c r="AR114" s="33">
        <v>1.183611</v>
      </c>
      <c r="AS114" s="33">
        <v>1.9342900000000001</v>
      </c>
      <c r="AT114" s="33">
        <v>0.74546769999999996</v>
      </c>
      <c r="AU114" s="33">
        <v>-2.8250479999999998</v>
      </c>
      <c r="AV114" s="33">
        <v>-3.2653639999999999</v>
      </c>
      <c r="AW114" s="33">
        <v>-3.6521119999999998</v>
      </c>
      <c r="AX114" s="33">
        <v>-3.531987</v>
      </c>
      <c r="AY114" s="33">
        <v>-3.2744770000000001</v>
      </c>
      <c r="AZ114" s="33">
        <v>-3.0566460000000002</v>
      </c>
      <c r="BA114" s="33">
        <v>0.40411249999999999</v>
      </c>
      <c r="BB114" s="33">
        <v>0.79752109999999998</v>
      </c>
      <c r="BC114" s="33">
        <v>1.820209</v>
      </c>
      <c r="BD114" s="33">
        <v>1.1614599999999999</v>
      </c>
      <c r="BE114" s="33">
        <v>0.1170675</v>
      </c>
      <c r="BF114" s="33">
        <v>0.21427109999999999</v>
      </c>
      <c r="BG114" s="33">
        <v>0.25081989999999998</v>
      </c>
      <c r="BH114" s="33">
        <v>-1.765625</v>
      </c>
      <c r="BI114" s="33">
        <v>-2.5618639999999999</v>
      </c>
      <c r="BJ114" s="33">
        <v>-1.5291049999999999</v>
      </c>
      <c r="BK114" s="33">
        <v>-1.0757000000000001</v>
      </c>
      <c r="BL114" s="33">
        <v>2.035644</v>
      </c>
      <c r="BM114" s="33">
        <v>3.3201320000000001</v>
      </c>
      <c r="BN114" s="33">
        <v>2.8664580000000002</v>
      </c>
      <c r="BO114" s="33">
        <v>2.5823900000000002</v>
      </c>
      <c r="BP114" s="33">
        <v>2.6173280000000001</v>
      </c>
      <c r="BQ114" s="33">
        <v>3.3390249999999999</v>
      </c>
      <c r="BR114" s="33">
        <v>2.1538650000000001</v>
      </c>
      <c r="BS114" s="33">
        <v>-1.8992279999999999</v>
      </c>
      <c r="BT114" s="33">
        <v>-2.393694</v>
      </c>
      <c r="BU114" s="33">
        <v>-2.7434270000000001</v>
      </c>
      <c r="BV114" s="33">
        <v>-2.7136909999999999</v>
      </c>
      <c r="BW114" s="33">
        <v>-2.4661369999999998</v>
      </c>
      <c r="BX114" s="33">
        <v>-2.272923</v>
      </c>
      <c r="BY114" s="33">
        <v>1.0939490000000001</v>
      </c>
      <c r="BZ114" s="33">
        <v>1.384547</v>
      </c>
      <c r="CA114" s="33">
        <v>2.516108</v>
      </c>
      <c r="CB114" s="33">
        <v>1.838713</v>
      </c>
      <c r="CC114" s="33">
        <v>0.7368709</v>
      </c>
      <c r="CD114" s="33">
        <v>0.92937429999999999</v>
      </c>
      <c r="CE114" s="33">
        <v>0.81285629999999998</v>
      </c>
      <c r="CF114" s="33">
        <v>-1.236246</v>
      </c>
      <c r="CG114" s="33">
        <v>-1.9539169999999999</v>
      </c>
      <c r="CH114" s="33">
        <v>-0.95517890000000005</v>
      </c>
      <c r="CI114" s="33">
        <v>-0.34526649999999998</v>
      </c>
      <c r="CJ114" s="33">
        <v>3.062001</v>
      </c>
      <c r="CK114" s="33">
        <v>4.4664760000000001</v>
      </c>
      <c r="CL114" s="33">
        <v>4.0088790000000003</v>
      </c>
      <c r="CM114" s="33">
        <v>3.7020439999999999</v>
      </c>
      <c r="CN114" s="33">
        <v>3.6103160000000001</v>
      </c>
      <c r="CO114" s="33">
        <v>4.311941</v>
      </c>
      <c r="CP114" s="33">
        <v>3.1293169999999999</v>
      </c>
      <c r="CQ114" s="33">
        <v>-1.258008</v>
      </c>
      <c r="CR114" s="33">
        <v>-1.7899780000000001</v>
      </c>
      <c r="CS114" s="33">
        <v>-2.1140750000000001</v>
      </c>
      <c r="CT114" s="33">
        <v>-2.1469420000000001</v>
      </c>
      <c r="CU114" s="33">
        <v>-1.906282</v>
      </c>
      <c r="CV114" s="33">
        <v>-1.730118</v>
      </c>
      <c r="CW114" s="33">
        <v>1.783785</v>
      </c>
      <c r="CX114" s="33">
        <v>1.971573</v>
      </c>
      <c r="CY114" s="33">
        <v>3.2120060000000001</v>
      </c>
      <c r="CZ114" s="33">
        <v>2.5159660000000001</v>
      </c>
      <c r="DA114" s="33">
        <v>1.3566739999999999</v>
      </c>
      <c r="DB114" s="33">
        <v>1.644477</v>
      </c>
      <c r="DC114" s="33">
        <v>1.3748929999999999</v>
      </c>
      <c r="DD114" s="33">
        <v>-0.70686760000000004</v>
      </c>
      <c r="DE114" s="33">
        <v>-1.345969</v>
      </c>
      <c r="DF114" s="33">
        <v>-0.38125310000000001</v>
      </c>
      <c r="DG114" s="33">
        <v>0.38516689999999998</v>
      </c>
      <c r="DH114" s="33">
        <v>4.0883589999999996</v>
      </c>
      <c r="DI114" s="33">
        <v>5.6128200000000001</v>
      </c>
      <c r="DJ114" s="33">
        <v>5.1512989999999999</v>
      </c>
      <c r="DK114" s="33">
        <v>4.8216979999999996</v>
      </c>
      <c r="DL114" s="33">
        <v>4.6033039999999996</v>
      </c>
      <c r="DM114" s="33">
        <v>5.2848560000000004</v>
      </c>
      <c r="DN114" s="33">
        <v>4.1047690000000001</v>
      </c>
      <c r="DO114" s="33">
        <v>-0.61678809999999995</v>
      </c>
      <c r="DP114" s="33">
        <v>-1.186261</v>
      </c>
      <c r="DQ114" s="33">
        <v>-1.4847220000000001</v>
      </c>
      <c r="DR114" s="33">
        <v>-1.580192</v>
      </c>
      <c r="DS114" s="33">
        <v>-1.346428</v>
      </c>
      <c r="DT114" s="33">
        <v>-1.187314</v>
      </c>
      <c r="DU114" s="33">
        <v>2.7797999999999998</v>
      </c>
      <c r="DV114" s="33">
        <v>2.8191459999999999</v>
      </c>
      <c r="DW114" s="33">
        <v>4.216774</v>
      </c>
      <c r="DX114" s="33">
        <v>3.493811</v>
      </c>
      <c r="DY114" s="33">
        <v>2.2515719999999999</v>
      </c>
      <c r="DZ114" s="33">
        <v>2.6769729999999998</v>
      </c>
      <c r="EA114" s="33">
        <v>2.1863839999999999</v>
      </c>
      <c r="EB114" s="33">
        <v>5.7471099999999997E-2</v>
      </c>
      <c r="EC114" s="33">
        <v>-0.46818850000000001</v>
      </c>
      <c r="ED114" s="33">
        <v>0.44740469999999999</v>
      </c>
      <c r="EE114" s="33">
        <v>1.439797</v>
      </c>
      <c r="EF114" s="33">
        <v>5.5702569999999998</v>
      </c>
      <c r="EG114" s="33">
        <v>7.2679580000000001</v>
      </c>
      <c r="EH114" s="33">
        <v>6.8007739999999997</v>
      </c>
      <c r="EI114" s="33">
        <v>6.4383010000000001</v>
      </c>
      <c r="EJ114" s="33">
        <v>6.0370210000000002</v>
      </c>
      <c r="EK114" s="33">
        <v>6.6895920000000002</v>
      </c>
      <c r="EL114" s="33">
        <v>5.513166</v>
      </c>
      <c r="EM114" s="33">
        <v>0.30903160000000002</v>
      </c>
      <c r="EN114" s="33">
        <v>-0.31459110000000001</v>
      </c>
      <c r="EO114" s="33">
        <v>-0.57603749999999998</v>
      </c>
      <c r="EP114" s="33">
        <v>-0.76189609999999997</v>
      </c>
      <c r="EQ114" s="33">
        <v>-0.53808719999999999</v>
      </c>
      <c r="ER114" s="33">
        <v>-0.40359040000000002</v>
      </c>
      <c r="ES114" s="33">
        <v>73.945890000000006</v>
      </c>
      <c r="ET114" s="33">
        <v>73.013199999999998</v>
      </c>
      <c r="EU114" s="33">
        <v>72.83014</v>
      </c>
      <c r="EV114" s="33">
        <v>72.372209999999995</v>
      </c>
      <c r="EW114" s="33">
        <v>72.641149999999996</v>
      </c>
      <c r="EX114" s="33">
        <v>72.169110000000003</v>
      </c>
      <c r="EY114" s="33">
        <v>71.616240000000005</v>
      </c>
      <c r="EZ114" s="33">
        <v>71.302099999999996</v>
      </c>
      <c r="FA114" s="33">
        <v>75.491569999999996</v>
      </c>
      <c r="FB114" s="33">
        <v>82.280690000000007</v>
      </c>
      <c r="FC114" s="33">
        <v>86.800030000000007</v>
      </c>
      <c r="FD114" s="33">
        <v>90.462109999999996</v>
      </c>
      <c r="FE114" s="33">
        <v>93.630350000000007</v>
      </c>
      <c r="FF114" s="33">
        <v>92.060180000000003</v>
      </c>
      <c r="FG114" s="33">
        <v>92.349519999999998</v>
      </c>
      <c r="FH114" s="33">
        <v>90.278329999999997</v>
      </c>
      <c r="FI114" s="33">
        <v>88.44511</v>
      </c>
      <c r="FJ114" s="33">
        <v>88.025880000000001</v>
      </c>
      <c r="FK114" s="33">
        <v>87.051349999999999</v>
      </c>
      <c r="FL114" s="33">
        <v>82.241320000000002</v>
      </c>
      <c r="FM114" s="33">
        <v>78.406729999999996</v>
      </c>
      <c r="FN114" s="33">
        <v>77.000439999999998</v>
      </c>
      <c r="FO114" s="33">
        <v>75.681219999999996</v>
      </c>
      <c r="FP114" s="33">
        <v>73.459220000000002</v>
      </c>
      <c r="FQ114" s="33">
        <v>20.343720000000001</v>
      </c>
      <c r="FR114" s="33">
        <v>1.8649659999999999</v>
      </c>
      <c r="FS114">
        <v>0</v>
      </c>
    </row>
    <row r="115" spans="1:175" x14ac:dyDescent="0.2">
      <c r="A115" t="s">
        <v>181</v>
      </c>
      <c r="B115" t="s">
        <v>221</v>
      </c>
      <c r="C115">
        <v>42979</v>
      </c>
      <c r="D115">
        <v>869</v>
      </c>
      <c r="E115" s="33">
        <v>47.725529999999999</v>
      </c>
      <c r="F115" s="33">
        <v>46.753050000000002</v>
      </c>
      <c r="G115" s="33">
        <v>45.800510000000003</v>
      </c>
      <c r="H115" s="33">
        <v>45.447800000000001</v>
      </c>
      <c r="I115" s="33">
        <v>48.536549999999998</v>
      </c>
      <c r="J115" s="33">
        <v>55.858969999999999</v>
      </c>
      <c r="K115" s="33">
        <v>66.737530000000007</v>
      </c>
      <c r="L115" s="33">
        <v>76.069699999999997</v>
      </c>
      <c r="M115" s="33">
        <v>83.135140000000007</v>
      </c>
      <c r="N115" s="33">
        <v>86.408000000000001</v>
      </c>
      <c r="O115" s="33">
        <v>88.693340000000006</v>
      </c>
      <c r="P115" s="33">
        <v>88.812070000000006</v>
      </c>
      <c r="Q115" s="33">
        <v>88.197429999999997</v>
      </c>
      <c r="R115" s="33">
        <v>86.795910000000006</v>
      </c>
      <c r="S115" s="33">
        <v>83.431799999999996</v>
      </c>
      <c r="T115" s="33">
        <v>79.416300000000007</v>
      </c>
      <c r="U115" s="33">
        <v>73.937709999999996</v>
      </c>
      <c r="V115" s="33">
        <v>68.436449999999994</v>
      </c>
      <c r="W115" s="33">
        <v>63.007190000000001</v>
      </c>
      <c r="X115" s="33">
        <v>59.726680000000002</v>
      </c>
      <c r="Y115" s="33">
        <v>57.270850000000003</v>
      </c>
      <c r="Z115" s="33">
        <v>55.499549999999999</v>
      </c>
      <c r="AA115" s="33">
        <v>52.284419999999997</v>
      </c>
      <c r="AB115" s="33">
        <v>48.976430000000001</v>
      </c>
      <c r="AC115" s="33">
        <v>-1.9038079999999999</v>
      </c>
      <c r="AD115" s="33">
        <v>-0.84555970000000003</v>
      </c>
      <c r="AE115" s="33">
        <v>-0.3634829</v>
      </c>
      <c r="AF115" s="33">
        <v>-0.65927119999999995</v>
      </c>
      <c r="AG115" s="33">
        <v>-1.5702020000000001</v>
      </c>
      <c r="AH115" s="33">
        <v>-2.288322</v>
      </c>
      <c r="AI115" s="33">
        <v>-3.0244089999999999</v>
      </c>
      <c r="AJ115" s="33">
        <v>-2.8616169999999999</v>
      </c>
      <c r="AK115" s="33">
        <v>-1.113866</v>
      </c>
      <c r="AL115" s="33">
        <v>-1.8672629999999999</v>
      </c>
      <c r="AM115" s="33">
        <v>-1.5055670000000001</v>
      </c>
      <c r="AN115" s="33">
        <v>0.58334260000000004</v>
      </c>
      <c r="AO115" s="33">
        <v>-0.33900190000000002</v>
      </c>
      <c r="AP115" s="33">
        <v>4.3833200000000003E-2</v>
      </c>
      <c r="AQ115" s="33">
        <v>1.1469929999999999</v>
      </c>
      <c r="AR115" s="33">
        <v>1.3663099999999999</v>
      </c>
      <c r="AS115" s="33">
        <v>0.62869929999999996</v>
      </c>
      <c r="AT115" s="33">
        <v>1.7359400000000001E-2</v>
      </c>
      <c r="AU115" s="33">
        <v>-0.70141100000000001</v>
      </c>
      <c r="AV115" s="33">
        <v>0.56587010000000004</v>
      </c>
      <c r="AW115" s="33">
        <v>1.0641780000000001</v>
      </c>
      <c r="AX115" s="33">
        <v>1.765317</v>
      </c>
      <c r="AY115" s="33">
        <v>2.3054130000000002</v>
      </c>
      <c r="AZ115" s="33">
        <v>1.7086490000000001</v>
      </c>
      <c r="BA115" s="33">
        <v>-0.93440089999999998</v>
      </c>
      <c r="BB115" s="33">
        <v>0.15414320000000001</v>
      </c>
      <c r="BC115" s="33">
        <v>0.66038770000000002</v>
      </c>
      <c r="BD115" s="33">
        <v>0.2779372</v>
      </c>
      <c r="BE115" s="33">
        <v>-0.59530570000000005</v>
      </c>
      <c r="BF115" s="33">
        <v>-1.069345</v>
      </c>
      <c r="BG115" s="33">
        <v>-1.6249130000000001</v>
      </c>
      <c r="BH115" s="33">
        <v>-1.3403149999999999</v>
      </c>
      <c r="BI115" s="33">
        <v>0.54257500000000003</v>
      </c>
      <c r="BJ115" s="33">
        <v>-0.22844610000000001</v>
      </c>
      <c r="BK115" s="33">
        <v>0.35669489999999998</v>
      </c>
      <c r="BL115" s="33">
        <v>2.5962540000000001</v>
      </c>
      <c r="BM115" s="33">
        <v>1.754893</v>
      </c>
      <c r="BN115" s="33">
        <v>2.03064</v>
      </c>
      <c r="BO115" s="33">
        <v>3.0639419999999999</v>
      </c>
      <c r="BP115" s="33">
        <v>3.1305559999999999</v>
      </c>
      <c r="BQ115" s="33">
        <v>2.1054789999999999</v>
      </c>
      <c r="BR115" s="33">
        <v>1.451287</v>
      </c>
      <c r="BS115" s="33">
        <v>0.65240100000000001</v>
      </c>
      <c r="BT115" s="33">
        <v>1.9484319999999999</v>
      </c>
      <c r="BU115" s="33">
        <v>2.3951099999999999</v>
      </c>
      <c r="BV115" s="33">
        <v>3.0760000000000001</v>
      </c>
      <c r="BW115" s="33">
        <v>3.563043</v>
      </c>
      <c r="BX115" s="33">
        <v>2.9743520000000001</v>
      </c>
      <c r="BY115" s="33">
        <v>-0.26299270000000002</v>
      </c>
      <c r="BZ115" s="33">
        <v>0.84653449999999997</v>
      </c>
      <c r="CA115" s="33">
        <v>1.3695170000000001</v>
      </c>
      <c r="CB115" s="33">
        <v>0.9270448</v>
      </c>
      <c r="CC115" s="33">
        <v>7.9904199999999995E-2</v>
      </c>
      <c r="CD115" s="33">
        <v>-0.22508410000000001</v>
      </c>
      <c r="CE115" s="33">
        <v>-0.65562569999999998</v>
      </c>
      <c r="CF115" s="33">
        <v>-0.28666649999999999</v>
      </c>
      <c r="CG115" s="33">
        <v>1.689821</v>
      </c>
      <c r="CH115" s="33">
        <v>0.90659330000000005</v>
      </c>
      <c r="CI115" s="33">
        <v>1.6464920000000001</v>
      </c>
      <c r="CJ115" s="33">
        <v>3.9903909999999998</v>
      </c>
      <c r="CK115" s="33">
        <v>3.2051180000000001</v>
      </c>
      <c r="CL115" s="33">
        <v>3.4066960000000002</v>
      </c>
      <c r="CM115" s="33">
        <v>4.391616</v>
      </c>
      <c r="CN115" s="33">
        <v>4.3524669999999999</v>
      </c>
      <c r="CO115" s="33">
        <v>3.1282930000000002</v>
      </c>
      <c r="CP115" s="33">
        <v>2.44442</v>
      </c>
      <c r="CQ115" s="33">
        <v>1.590047</v>
      </c>
      <c r="CR115" s="33">
        <v>2.9059900000000001</v>
      </c>
      <c r="CS115" s="33">
        <v>3.31691</v>
      </c>
      <c r="CT115" s="33">
        <v>3.9837750000000001</v>
      </c>
      <c r="CU115" s="33">
        <v>4.4340729999999997</v>
      </c>
      <c r="CV115" s="33">
        <v>3.850975</v>
      </c>
      <c r="CW115" s="33">
        <v>0.40841559999999999</v>
      </c>
      <c r="CX115" s="33">
        <v>1.538926</v>
      </c>
      <c r="CY115" s="33">
        <v>2.0786470000000001</v>
      </c>
      <c r="CZ115" s="33">
        <v>1.576152</v>
      </c>
      <c r="DA115" s="33">
        <v>0.75511410000000001</v>
      </c>
      <c r="DB115" s="33">
        <v>0.61917630000000001</v>
      </c>
      <c r="DC115" s="33">
        <v>0.31366119999999997</v>
      </c>
      <c r="DD115" s="33">
        <v>0.7669821</v>
      </c>
      <c r="DE115" s="33">
        <v>2.8370669999999998</v>
      </c>
      <c r="DF115" s="33">
        <v>2.041633</v>
      </c>
      <c r="DG115" s="33">
        <v>2.9362889999999999</v>
      </c>
      <c r="DH115" s="33">
        <v>5.3845280000000004</v>
      </c>
      <c r="DI115" s="33">
        <v>4.6553430000000002</v>
      </c>
      <c r="DJ115" s="33">
        <v>4.7827529999999996</v>
      </c>
      <c r="DK115" s="33">
        <v>5.7192889999999998</v>
      </c>
      <c r="DL115" s="33">
        <v>5.5743780000000003</v>
      </c>
      <c r="DM115" s="33">
        <v>4.1511060000000004</v>
      </c>
      <c r="DN115" s="33">
        <v>3.437554</v>
      </c>
      <c r="DO115" s="33">
        <v>2.5276930000000002</v>
      </c>
      <c r="DP115" s="33">
        <v>3.8635480000000002</v>
      </c>
      <c r="DQ115" s="33">
        <v>4.2387090000000001</v>
      </c>
      <c r="DR115" s="33">
        <v>4.8915499999999996</v>
      </c>
      <c r="DS115" s="33">
        <v>5.305104</v>
      </c>
      <c r="DT115" s="33">
        <v>4.7275970000000003</v>
      </c>
      <c r="DU115" s="33">
        <v>1.3778220000000001</v>
      </c>
      <c r="DV115" s="33">
        <v>2.5386289999999998</v>
      </c>
      <c r="DW115" s="33">
        <v>3.1025179999999999</v>
      </c>
      <c r="DX115" s="33">
        <v>2.5133610000000002</v>
      </c>
      <c r="DY115" s="33">
        <v>1.73001</v>
      </c>
      <c r="DZ115" s="33">
        <v>1.8381540000000001</v>
      </c>
      <c r="EA115" s="33">
        <v>1.713158</v>
      </c>
      <c r="EB115" s="33">
        <v>2.288284</v>
      </c>
      <c r="EC115" s="33">
        <v>4.4935080000000003</v>
      </c>
      <c r="ED115" s="33">
        <v>3.6804489999999999</v>
      </c>
      <c r="EE115" s="33">
        <v>4.7985519999999999</v>
      </c>
      <c r="EF115" s="33">
        <v>7.3974390000000003</v>
      </c>
      <c r="EG115" s="33">
        <v>6.7492380000000001</v>
      </c>
      <c r="EH115" s="33">
        <v>6.7695590000000001</v>
      </c>
      <c r="EI115" s="33">
        <v>7.6362389999999998</v>
      </c>
      <c r="EJ115" s="33">
        <v>7.3386240000000003</v>
      </c>
      <c r="EK115" s="33">
        <v>5.6278860000000002</v>
      </c>
      <c r="EL115" s="33">
        <v>4.8714810000000002</v>
      </c>
      <c r="EM115" s="33">
        <v>3.8815050000000002</v>
      </c>
      <c r="EN115" s="33">
        <v>5.2461089999999997</v>
      </c>
      <c r="EO115" s="33">
        <v>5.5696409999999998</v>
      </c>
      <c r="EP115" s="33">
        <v>6.2022320000000004</v>
      </c>
      <c r="EQ115" s="33">
        <v>6.5627339999999998</v>
      </c>
      <c r="ER115" s="33">
        <v>5.9932999999999996</v>
      </c>
      <c r="ES115" s="33">
        <v>73.516800000000003</v>
      </c>
      <c r="ET115" s="33">
        <v>74.037180000000006</v>
      </c>
      <c r="EU115" s="33">
        <v>73.181389999999993</v>
      </c>
      <c r="EV115" s="33">
        <v>73.285709999999995</v>
      </c>
      <c r="EW115" s="33">
        <v>72.166399999999996</v>
      </c>
      <c r="EX115" s="33">
        <v>71.553539999999998</v>
      </c>
      <c r="EY115" s="33">
        <v>71.653180000000006</v>
      </c>
      <c r="EZ115" s="33">
        <v>71.602220000000003</v>
      </c>
      <c r="FA115" s="33">
        <v>78.786929999999998</v>
      </c>
      <c r="FB115" s="33">
        <v>87.777209999999997</v>
      </c>
      <c r="FC115" s="33">
        <v>93.190349999999995</v>
      </c>
      <c r="FD115" s="33">
        <v>96.575370000000007</v>
      </c>
      <c r="FE115" s="33">
        <v>97.452060000000003</v>
      </c>
      <c r="FF115" s="33">
        <v>97.74051</v>
      </c>
      <c r="FG115" s="33">
        <v>97.107129999999998</v>
      </c>
      <c r="FH115" s="33">
        <v>95.729839999999996</v>
      </c>
      <c r="FI115" s="33">
        <v>94.947040000000001</v>
      </c>
      <c r="FJ115" s="33">
        <v>92.206249999999997</v>
      </c>
      <c r="FK115" s="33">
        <v>89.685550000000006</v>
      </c>
      <c r="FL115" s="33">
        <v>86.568470000000005</v>
      </c>
      <c r="FM115" s="33">
        <v>82.772689999999997</v>
      </c>
      <c r="FN115" s="33">
        <v>80.684160000000006</v>
      </c>
      <c r="FO115" s="33">
        <v>79.348179999999999</v>
      </c>
      <c r="FP115" s="33">
        <v>77.800970000000007</v>
      </c>
      <c r="FQ115" s="33">
        <v>35.207320000000003</v>
      </c>
      <c r="FR115" s="33">
        <v>2.2199749999999998</v>
      </c>
      <c r="FS115">
        <v>0</v>
      </c>
    </row>
    <row r="116" spans="1:175" x14ac:dyDescent="0.2">
      <c r="A116" t="s">
        <v>181</v>
      </c>
      <c r="B116" t="s">
        <v>221</v>
      </c>
      <c r="C116">
        <v>42980</v>
      </c>
      <c r="D116">
        <v>869</v>
      </c>
      <c r="E116" s="33">
        <v>40.389650000000003</v>
      </c>
      <c r="F116" s="33">
        <v>38.65157</v>
      </c>
      <c r="G116" s="33">
        <v>37.361429999999999</v>
      </c>
      <c r="H116" s="33">
        <v>37.383049999999997</v>
      </c>
      <c r="I116" s="33">
        <v>38.125320000000002</v>
      </c>
      <c r="J116" s="33">
        <v>39.970080000000003</v>
      </c>
      <c r="K116" s="33">
        <v>40.499490000000002</v>
      </c>
      <c r="L116" s="33">
        <v>41.575809999999997</v>
      </c>
      <c r="M116" s="33">
        <v>42.194890000000001</v>
      </c>
      <c r="N116" s="33">
        <v>42.766840000000002</v>
      </c>
      <c r="O116" s="33">
        <v>44.02487</v>
      </c>
      <c r="P116" s="33">
        <v>44.894970000000001</v>
      </c>
      <c r="Q116" s="33">
        <v>45.155900000000003</v>
      </c>
      <c r="R116" s="33">
        <v>43.647190000000002</v>
      </c>
      <c r="S116" s="33">
        <v>43.010849999999998</v>
      </c>
      <c r="T116" s="33">
        <v>43.882100000000001</v>
      </c>
      <c r="U116" s="33">
        <v>43.81644</v>
      </c>
      <c r="V116" s="33">
        <v>44.22466</v>
      </c>
      <c r="W116" s="33">
        <v>43.229819999999997</v>
      </c>
      <c r="X116" s="33">
        <v>41.497999999999998</v>
      </c>
      <c r="Y116" s="33">
        <v>40.629730000000002</v>
      </c>
      <c r="Z116" s="33">
        <v>39.554000000000002</v>
      </c>
      <c r="AA116" s="33">
        <v>39.37621</v>
      </c>
      <c r="AB116" s="33">
        <v>38.781880000000001</v>
      </c>
      <c r="AC116" s="33">
        <v>-3.0816020000000002</v>
      </c>
      <c r="AD116" s="33">
        <v>-3.6427839999999998</v>
      </c>
      <c r="AE116" s="33">
        <v>-3.6748189999999998</v>
      </c>
      <c r="AF116" s="33">
        <v>-3.3771550000000001</v>
      </c>
      <c r="AG116" s="33">
        <v>-4.0599460000000001</v>
      </c>
      <c r="AH116" s="33">
        <v>-4.1377360000000003</v>
      </c>
      <c r="AI116" s="33">
        <v>-4.5646300000000002</v>
      </c>
      <c r="AJ116" s="33">
        <v>-4.6134279999999999</v>
      </c>
      <c r="AK116" s="33">
        <v>-5.0241530000000001</v>
      </c>
      <c r="AL116" s="33">
        <v>-5.6338210000000002</v>
      </c>
      <c r="AM116" s="33">
        <v>-6.1801630000000003</v>
      </c>
      <c r="AN116" s="33">
        <v>-5.2721070000000001</v>
      </c>
      <c r="AO116" s="33">
        <v>-4.8094380000000001</v>
      </c>
      <c r="AP116" s="33">
        <v>-5.6218349999999999</v>
      </c>
      <c r="AQ116" s="33">
        <v>-5.0480219999999996</v>
      </c>
      <c r="AR116" s="33">
        <v>-3.3921800000000002</v>
      </c>
      <c r="AS116" s="33">
        <v>-3.4914869999999998</v>
      </c>
      <c r="AT116" s="33">
        <v>-3.1110440000000001</v>
      </c>
      <c r="AU116" s="33">
        <v>-3.8588290000000001</v>
      </c>
      <c r="AV116" s="33">
        <v>-4.2075500000000003</v>
      </c>
      <c r="AW116" s="33">
        <v>-3.7364269999999999</v>
      </c>
      <c r="AX116" s="33">
        <v>-4.3762749999999997</v>
      </c>
      <c r="AY116" s="33">
        <v>-4.2934609999999997</v>
      </c>
      <c r="AZ116" s="33">
        <v>-4.2587950000000001</v>
      </c>
      <c r="BA116" s="33">
        <v>-2.1332599999999999</v>
      </c>
      <c r="BB116" s="33">
        <v>-2.6641149999999998</v>
      </c>
      <c r="BC116" s="33">
        <v>-2.7704780000000002</v>
      </c>
      <c r="BD116" s="33">
        <v>-2.5199910000000001</v>
      </c>
      <c r="BE116" s="33">
        <v>-3.1488390000000002</v>
      </c>
      <c r="BF116" s="33">
        <v>-3.2370100000000002</v>
      </c>
      <c r="BG116" s="33">
        <v>-3.5725660000000001</v>
      </c>
      <c r="BH116" s="33">
        <v>-3.447578</v>
      </c>
      <c r="BI116" s="33">
        <v>-3.8456549999999998</v>
      </c>
      <c r="BJ116" s="33">
        <v>-4.4343389999999996</v>
      </c>
      <c r="BK116" s="33">
        <v>-4.962224</v>
      </c>
      <c r="BL116" s="33">
        <v>-4.0516459999999999</v>
      </c>
      <c r="BM116" s="33">
        <v>-3.59233</v>
      </c>
      <c r="BN116" s="33">
        <v>-4.3357260000000002</v>
      </c>
      <c r="BO116" s="33">
        <v>-3.8339949999999998</v>
      </c>
      <c r="BP116" s="33">
        <v>-2.235093</v>
      </c>
      <c r="BQ116" s="33">
        <v>-2.3662269999999999</v>
      </c>
      <c r="BR116" s="33">
        <v>-2.00413</v>
      </c>
      <c r="BS116" s="33">
        <v>-2.7699509999999998</v>
      </c>
      <c r="BT116" s="33">
        <v>-3.164018</v>
      </c>
      <c r="BU116" s="33">
        <v>-2.7022020000000002</v>
      </c>
      <c r="BV116" s="33">
        <v>-3.3044760000000002</v>
      </c>
      <c r="BW116" s="33">
        <v>-3.1813989999999999</v>
      </c>
      <c r="BX116" s="33">
        <v>-3.1324329999999998</v>
      </c>
      <c r="BY116" s="33">
        <v>-1.4764409999999999</v>
      </c>
      <c r="BZ116" s="33">
        <v>-1.9862919999999999</v>
      </c>
      <c r="CA116" s="33">
        <v>-2.1441349999999999</v>
      </c>
      <c r="CB116" s="33">
        <v>-1.9263220000000001</v>
      </c>
      <c r="CC116" s="33">
        <v>-2.5178099999999999</v>
      </c>
      <c r="CD116" s="33">
        <v>-2.6131690000000001</v>
      </c>
      <c r="CE116" s="33">
        <v>-2.8854660000000001</v>
      </c>
      <c r="CF116" s="33">
        <v>-2.6401140000000001</v>
      </c>
      <c r="CG116" s="33">
        <v>-3.0294310000000002</v>
      </c>
      <c r="CH116" s="33">
        <v>-3.6035810000000001</v>
      </c>
      <c r="CI116" s="33">
        <v>-4.1186829999999999</v>
      </c>
      <c r="CJ116" s="33">
        <v>-3.206359</v>
      </c>
      <c r="CK116" s="33">
        <v>-2.7493639999999999</v>
      </c>
      <c r="CL116" s="33">
        <v>-3.4449709999999998</v>
      </c>
      <c r="CM116" s="33">
        <v>-2.993163</v>
      </c>
      <c r="CN116" s="33">
        <v>-1.4336979999999999</v>
      </c>
      <c r="CO116" s="33">
        <v>-1.586875</v>
      </c>
      <c r="CP116" s="33">
        <v>-1.2374849999999999</v>
      </c>
      <c r="CQ116" s="33">
        <v>-2.0157970000000001</v>
      </c>
      <c r="CR116" s="33">
        <v>-2.441271</v>
      </c>
      <c r="CS116" s="33">
        <v>-1.9859020000000001</v>
      </c>
      <c r="CT116" s="33">
        <v>-2.5621510000000001</v>
      </c>
      <c r="CU116" s="33">
        <v>-2.4111880000000001</v>
      </c>
      <c r="CV116" s="33">
        <v>-2.3523179999999999</v>
      </c>
      <c r="CW116" s="33">
        <v>-0.81962279999999998</v>
      </c>
      <c r="CX116" s="33">
        <v>-1.3084690000000001</v>
      </c>
      <c r="CY116" s="33">
        <v>-1.5177909999999999</v>
      </c>
      <c r="CZ116" s="33">
        <v>-1.3326530000000001</v>
      </c>
      <c r="DA116" s="33">
        <v>-1.886781</v>
      </c>
      <c r="DB116" s="33">
        <v>-1.989328</v>
      </c>
      <c r="DC116" s="33">
        <v>-2.1983649999999999</v>
      </c>
      <c r="DD116" s="33">
        <v>-1.8326499999999999</v>
      </c>
      <c r="DE116" s="33">
        <v>-2.2132070000000001</v>
      </c>
      <c r="DF116" s="33">
        <v>-2.7728229999999998</v>
      </c>
      <c r="DG116" s="33">
        <v>-3.2751420000000002</v>
      </c>
      <c r="DH116" s="33">
        <v>-2.3610720000000001</v>
      </c>
      <c r="DI116" s="33">
        <v>-1.906399</v>
      </c>
      <c r="DJ116" s="33">
        <v>-2.5542159999999998</v>
      </c>
      <c r="DK116" s="33">
        <v>-2.1523319999999999</v>
      </c>
      <c r="DL116" s="33">
        <v>-0.63230350000000002</v>
      </c>
      <c r="DM116" s="33">
        <v>-0.80752380000000001</v>
      </c>
      <c r="DN116" s="33">
        <v>-0.47083979999999998</v>
      </c>
      <c r="DO116" s="33">
        <v>-1.2616430000000001</v>
      </c>
      <c r="DP116" s="33">
        <v>-1.7185250000000001</v>
      </c>
      <c r="DQ116" s="33">
        <v>-1.269601</v>
      </c>
      <c r="DR116" s="33">
        <v>-1.8198270000000001</v>
      </c>
      <c r="DS116" s="33">
        <v>-1.6409769999999999</v>
      </c>
      <c r="DT116" s="33">
        <v>-1.572203</v>
      </c>
      <c r="DU116" s="33">
        <v>0.12871879999999999</v>
      </c>
      <c r="DV116" s="33">
        <v>-0.3298005</v>
      </c>
      <c r="DW116" s="33">
        <v>-0.61345050000000001</v>
      </c>
      <c r="DX116" s="33">
        <v>-0.4754892</v>
      </c>
      <c r="DY116" s="33">
        <v>-0.97567519999999996</v>
      </c>
      <c r="DZ116" s="33">
        <v>-1.0886009999999999</v>
      </c>
      <c r="EA116" s="33">
        <v>-1.206302</v>
      </c>
      <c r="EB116" s="33">
        <v>-0.66680010000000001</v>
      </c>
      <c r="EC116" s="33">
        <v>-1.0347090000000001</v>
      </c>
      <c r="ED116" s="33">
        <v>-1.5733410000000001</v>
      </c>
      <c r="EE116" s="33">
        <v>-2.0572029999999999</v>
      </c>
      <c r="EF116" s="33">
        <v>-1.140611</v>
      </c>
      <c r="EG116" s="33">
        <v>-0.68929030000000002</v>
      </c>
      <c r="EH116" s="33">
        <v>-1.2681070000000001</v>
      </c>
      <c r="EI116" s="33">
        <v>-0.93830480000000005</v>
      </c>
      <c r="EJ116" s="33">
        <v>0.52478340000000001</v>
      </c>
      <c r="EK116" s="33">
        <v>0.31773590000000002</v>
      </c>
      <c r="EL116" s="33">
        <v>0.63607409999999998</v>
      </c>
      <c r="EM116" s="33">
        <v>-0.17276449999999999</v>
      </c>
      <c r="EN116" s="33">
        <v>-0.67499319999999996</v>
      </c>
      <c r="EO116" s="33">
        <v>-0.235377</v>
      </c>
      <c r="EP116" s="33">
        <v>-0.74802769999999996</v>
      </c>
      <c r="EQ116" s="33">
        <v>-0.5289142</v>
      </c>
      <c r="ER116" s="33">
        <v>-0.44584089999999998</v>
      </c>
      <c r="ES116" s="33">
        <v>77.221959999999996</v>
      </c>
      <c r="ET116" s="33">
        <v>75.895709999999994</v>
      </c>
      <c r="EU116" s="33">
        <v>74.284239999999997</v>
      </c>
      <c r="EV116" s="33">
        <v>74.750209999999996</v>
      </c>
      <c r="EW116" s="33">
        <v>73.9786</v>
      </c>
      <c r="EX116" s="33">
        <v>73.044650000000004</v>
      </c>
      <c r="EY116" s="33">
        <v>73.831649999999996</v>
      </c>
      <c r="EZ116" s="33">
        <v>74.203149999999994</v>
      </c>
      <c r="FA116" s="33">
        <v>77.348609999999994</v>
      </c>
      <c r="FB116" s="33">
        <v>82.426640000000006</v>
      </c>
      <c r="FC116" s="33">
        <v>88.451149999999998</v>
      </c>
      <c r="FD116" s="33">
        <v>92.383160000000004</v>
      </c>
      <c r="FE116" s="33">
        <v>95.618510000000001</v>
      </c>
      <c r="FF116" s="33">
        <v>98.455129999999997</v>
      </c>
      <c r="FG116" s="33">
        <v>96.258520000000004</v>
      </c>
      <c r="FH116" s="33">
        <v>94.523759999999996</v>
      </c>
      <c r="FI116" s="33">
        <v>94.372039999999998</v>
      </c>
      <c r="FJ116" s="33">
        <v>94.187349999999995</v>
      </c>
      <c r="FK116" s="33">
        <v>93.174160000000001</v>
      </c>
      <c r="FL116" s="33">
        <v>89.657669999999996</v>
      </c>
      <c r="FM116" s="33">
        <v>86.275570000000002</v>
      </c>
      <c r="FN116" s="33">
        <v>86.236429999999999</v>
      </c>
      <c r="FO116" s="33">
        <v>87.705020000000005</v>
      </c>
      <c r="FP116" s="33">
        <v>87.052620000000005</v>
      </c>
      <c r="FQ116" s="33">
        <v>27.332319999999999</v>
      </c>
      <c r="FR116" s="33">
        <v>1.473778</v>
      </c>
      <c r="FS116">
        <v>0</v>
      </c>
    </row>
    <row r="117" spans="1:175" x14ac:dyDescent="0.2">
      <c r="A117" t="s">
        <v>181</v>
      </c>
      <c r="B117" t="s">
        <v>221</v>
      </c>
      <c r="C117" t="s">
        <v>235</v>
      </c>
      <c r="D117">
        <v>869</v>
      </c>
      <c r="E117" s="33">
        <v>48.22569</v>
      </c>
      <c r="F117" s="33">
        <v>46.871079999999999</v>
      </c>
      <c r="G117" s="33">
        <v>46.205190000000002</v>
      </c>
      <c r="H117" s="33">
        <v>45.869320000000002</v>
      </c>
      <c r="I117" s="33">
        <v>48.836170000000003</v>
      </c>
      <c r="J117" s="33">
        <v>56.997149999999998</v>
      </c>
      <c r="K117" s="33">
        <v>68.728300000000004</v>
      </c>
      <c r="L117" s="33">
        <v>77.084289999999996</v>
      </c>
      <c r="M117" s="33">
        <v>83.759900000000002</v>
      </c>
      <c r="N117" s="33">
        <v>87.184479999999994</v>
      </c>
      <c r="O117" s="33">
        <v>89.633089999999996</v>
      </c>
      <c r="P117" s="33">
        <v>90.484800000000007</v>
      </c>
      <c r="Q117" s="33">
        <v>90.993970000000004</v>
      </c>
      <c r="R117" s="33">
        <v>89.884659999999997</v>
      </c>
      <c r="S117" s="33">
        <v>86.817189999999997</v>
      </c>
      <c r="T117" s="33">
        <v>82.559970000000007</v>
      </c>
      <c r="U117" s="33">
        <v>77.011200000000002</v>
      </c>
      <c r="V117" s="33">
        <v>71.544600000000003</v>
      </c>
      <c r="W117" s="33">
        <v>65.263310000000004</v>
      </c>
      <c r="X117" s="33">
        <v>60.99671</v>
      </c>
      <c r="Y117" s="33">
        <v>58.513779999999997</v>
      </c>
      <c r="Z117" s="33">
        <v>56.175130000000003</v>
      </c>
      <c r="AA117" s="33">
        <v>52.670529999999999</v>
      </c>
      <c r="AB117" s="33">
        <v>49.402729999999998</v>
      </c>
      <c r="AC117" s="33">
        <v>-1.207012</v>
      </c>
      <c r="AD117" s="33">
        <v>-0.39060509999999998</v>
      </c>
      <c r="AE117" s="33">
        <v>0.2456246</v>
      </c>
      <c r="AF117" s="33">
        <v>-0.1683161</v>
      </c>
      <c r="AG117" s="33">
        <v>-1.0948059999999999</v>
      </c>
      <c r="AH117" s="33">
        <v>-1.445074</v>
      </c>
      <c r="AI117" s="33">
        <v>-1.496149</v>
      </c>
      <c r="AJ117" s="33">
        <v>-2.3128250000000001</v>
      </c>
      <c r="AK117" s="33">
        <v>-1.8115209999999999</v>
      </c>
      <c r="AL117" s="33">
        <v>-1.682631</v>
      </c>
      <c r="AM117" s="33">
        <v>-1.4195390000000001</v>
      </c>
      <c r="AN117" s="33">
        <v>0.89101699999999995</v>
      </c>
      <c r="AO117" s="33">
        <v>0.96472380000000002</v>
      </c>
      <c r="AP117" s="33">
        <v>0.9273998</v>
      </c>
      <c r="AQ117" s="33">
        <v>1.337545</v>
      </c>
      <c r="AR117" s="33">
        <v>1.6582140000000001</v>
      </c>
      <c r="AS117" s="33">
        <v>1.614797</v>
      </c>
      <c r="AT117" s="33">
        <v>0.7261976</v>
      </c>
      <c r="AU117" s="33">
        <v>-1.4671749999999999</v>
      </c>
      <c r="AV117" s="33">
        <v>-1.118482</v>
      </c>
      <c r="AW117" s="33">
        <v>-0.97534509999999996</v>
      </c>
      <c r="AX117" s="33">
        <v>-0.62453110000000001</v>
      </c>
      <c r="AY117" s="33">
        <v>-0.21903619999999999</v>
      </c>
      <c r="AZ117" s="33">
        <v>-0.45018419999999998</v>
      </c>
      <c r="BA117" s="33">
        <v>-0.24843170000000001</v>
      </c>
      <c r="BB117" s="33">
        <v>0.49923810000000002</v>
      </c>
      <c r="BC117" s="33">
        <v>1.248337</v>
      </c>
      <c r="BD117" s="33">
        <v>0.74814250000000004</v>
      </c>
      <c r="BE117" s="33">
        <v>-0.2067071</v>
      </c>
      <c r="BF117" s="33">
        <v>-0.3832623</v>
      </c>
      <c r="BG117" s="33">
        <v>-0.56576539999999997</v>
      </c>
      <c r="BH117" s="33">
        <v>-1.3962639999999999</v>
      </c>
      <c r="BI117" s="33">
        <v>-0.81927450000000002</v>
      </c>
      <c r="BJ117" s="33">
        <v>-0.70287129999999998</v>
      </c>
      <c r="BK117" s="33">
        <v>-0.1964764</v>
      </c>
      <c r="BL117" s="33">
        <v>2.447902</v>
      </c>
      <c r="BM117" s="33">
        <v>2.6609769999999999</v>
      </c>
      <c r="BN117" s="33">
        <v>2.5700759999999998</v>
      </c>
      <c r="BO117" s="33">
        <v>2.938212</v>
      </c>
      <c r="BP117" s="33">
        <v>3.0307659999999998</v>
      </c>
      <c r="BQ117" s="33">
        <v>2.8586369999999999</v>
      </c>
      <c r="BR117" s="33">
        <v>1.943659</v>
      </c>
      <c r="BS117" s="33">
        <v>-0.50227069999999996</v>
      </c>
      <c r="BT117" s="33">
        <v>-0.12799940000000001</v>
      </c>
      <c r="BU117" s="33">
        <v>-4.3781E-2</v>
      </c>
      <c r="BV117" s="33">
        <v>0.2870549</v>
      </c>
      <c r="BW117" s="33">
        <v>0.65709189999999995</v>
      </c>
      <c r="BX117" s="33">
        <v>0.44229790000000002</v>
      </c>
      <c r="BY117" s="33">
        <v>0.41547810000000002</v>
      </c>
      <c r="BZ117" s="33">
        <v>1.1155409999999999</v>
      </c>
      <c r="CA117" s="33">
        <v>1.942812</v>
      </c>
      <c r="CB117" s="33">
        <v>1.382879</v>
      </c>
      <c r="CC117" s="33">
        <v>0.40838750000000001</v>
      </c>
      <c r="CD117" s="33">
        <v>0.35214509999999999</v>
      </c>
      <c r="CE117" s="33">
        <v>7.8615299999999999E-2</v>
      </c>
      <c r="CF117" s="33">
        <v>-0.76145640000000003</v>
      </c>
      <c r="CG117" s="33">
        <v>-0.13204779999999999</v>
      </c>
      <c r="CH117" s="33">
        <v>-2.42928E-2</v>
      </c>
      <c r="CI117" s="33">
        <v>0.65061279999999999</v>
      </c>
      <c r="CJ117" s="33">
        <v>3.5261960000000001</v>
      </c>
      <c r="CK117" s="33">
        <v>3.8357969999999999</v>
      </c>
      <c r="CL117" s="33">
        <v>3.7077879999999999</v>
      </c>
      <c r="CM117" s="33">
        <v>4.0468299999999999</v>
      </c>
      <c r="CN117" s="33">
        <v>3.9813909999999999</v>
      </c>
      <c r="CO117" s="33">
        <v>3.7201170000000001</v>
      </c>
      <c r="CP117" s="33">
        <v>2.7868689999999998</v>
      </c>
      <c r="CQ117" s="33">
        <v>0.16601940000000001</v>
      </c>
      <c r="CR117" s="33">
        <v>0.558006</v>
      </c>
      <c r="CS117" s="33">
        <v>0.60141739999999999</v>
      </c>
      <c r="CT117" s="33">
        <v>0.91841660000000003</v>
      </c>
      <c r="CU117" s="33">
        <v>1.2638959999999999</v>
      </c>
      <c r="CV117" s="33">
        <v>1.0604279999999999</v>
      </c>
      <c r="CW117" s="33">
        <v>1.079388</v>
      </c>
      <c r="CX117" s="33">
        <v>1.7318439999999999</v>
      </c>
      <c r="CY117" s="33">
        <v>2.6372879999999999</v>
      </c>
      <c r="CZ117" s="33">
        <v>2.0176150000000002</v>
      </c>
      <c r="DA117" s="33">
        <v>1.023482</v>
      </c>
      <c r="DB117" s="33">
        <v>1.0875520000000001</v>
      </c>
      <c r="DC117" s="33">
        <v>0.72299599999999997</v>
      </c>
      <c r="DD117" s="33">
        <v>-0.12664900000000001</v>
      </c>
      <c r="DE117" s="33">
        <v>0.55517879999999997</v>
      </c>
      <c r="DF117" s="33">
        <v>0.65428569999999997</v>
      </c>
      <c r="DG117" s="33">
        <v>1.4977020000000001</v>
      </c>
      <c r="DH117" s="33">
        <v>4.6044900000000002</v>
      </c>
      <c r="DI117" s="33">
        <v>5.0106169999999999</v>
      </c>
      <c r="DJ117" s="33">
        <v>4.8455000000000004</v>
      </c>
      <c r="DK117" s="33">
        <v>5.1554469999999997</v>
      </c>
      <c r="DL117" s="33">
        <v>4.9320170000000001</v>
      </c>
      <c r="DM117" s="33">
        <v>4.5815960000000002</v>
      </c>
      <c r="DN117" s="33">
        <v>3.6300780000000001</v>
      </c>
      <c r="DO117" s="33">
        <v>0.83430959999999998</v>
      </c>
      <c r="DP117" s="33">
        <v>1.244011</v>
      </c>
      <c r="DQ117" s="33">
        <v>1.2466159999999999</v>
      </c>
      <c r="DR117" s="33">
        <v>1.5497780000000001</v>
      </c>
      <c r="DS117" s="33">
        <v>1.8706989999999999</v>
      </c>
      <c r="DT117" s="33">
        <v>1.6785589999999999</v>
      </c>
      <c r="DU117" s="33">
        <v>2.0379679999999998</v>
      </c>
      <c r="DV117" s="33">
        <v>2.6216870000000001</v>
      </c>
      <c r="DW117" s="33">
        <v>3.64</v>
      </c>
      <c r="DX117" s="33">
        <v>2.9340739999999998</v>
      </c>
      <c r="DY117" s="33">
        <v>1.911581</v>
      </c>
      <c r="DZ117" s="33">
        <v>2.1493639999999998</v>
      </c>
      <c r="EA117" s="33">
        <v>1.6533789999999999</v>
      </c>
      <c r="EB117" s="33">
        <v>0.78991219999999995</v>
      </c>
      <c r="EC117" s="33">
        <v>1.5474250000000001</v>
      </c>
      <c r="ED117" s="33">
        <v>1.634045</v>
      </c>
      <c r="EE117" s="33">
        <v>2.720764</v>
      </c>
      <c r="EF117" s="33">
        <v>6.1613759999999997</v>
      </c>
      <c r="EG117" s="33">
        <v>6.7068700000000003</v>
      </c>
      <c r="EH117" s="33">
        <v>6.488175</v>
      </c>
      <c r="EI117" s="33">
        <v>6.7561140000000002</v>
      </c>
      <c r="EJ117" s="33">
        <v>6.3045689999999999</v>
      </c>
      <c r="EK117" s="33">
        <v>5.8254359999999998</v>
      </c>
      <c r="EL117" s="33">
        <v>4.8475390000000003</v>
      </c>
      <c r="EM117" s="33">
        <v>1.7992140000000001</v>
      </c>
      <c r="EN117" s="33">
        <v>2.2344940000000002</v>
      </c>
      <c r="EO117" s="33">
        <v>2.1781799999999998</v>
      </c>
      <c r="EP117" s="33">
        <v>2.4613640000000001</v>
      </c>
      <c r="EQ117" s="33">
        <v>2.7468270000000001</v>
      </c>
      <c r="ER117" s="33">
        <v>2.5710410000000001</v>
      </c>
      <c r="ES117" s="33">
        <v>73.730549999999994</v>
      </c>
      <c r="ET117" s="33">
        <v>73.526870000000002</v>
      </c>
      <c r="EU117" s="33">
        <v>73.006429999999995</v>
      </c>
      <c r="EV117" s="33">
        <v>72.829319999999996</v>
      </c>
      <c r="EW117" s="33">
        <v>72.403639999999996</v>
      </c>
      <c r="EX117" s="33">
        <v>71.864369999999994</v>
      </c>
      <c r="EY117" s="33">
        <v>71.634370000000004</v>
      </c>
      <c r="EZ117" s="33">
        <v>71.449290000000005</v>
      </c>
      <c r="FA117" s="33">
        <v>77.091200000000001</v>
      </c>
      <c r="FB117" s="33">
        <v>84.975139999999996</v>
      </c>
      <c r="FC117" s="33">
        <v>89.92568</v>
      </c>
      <c r="FD117" s="33">
        <v>93.443629999999999</v>
      </c>
      <c r="FE117" s="33">
        <v>95.493709999999993</v>
      </c>
      <c r="FF117" s="33">
        <v>94.808459999999997</v>
      </c>
      <c r="FG117" s="33">
        <v>94.621120000000005</v>
      </c>
      <c r="FH117" s="33">
        <v>92.882170000000002</v>
      </c>
      <c r="FI117" s="33">
        <v>91.585989999999995</v>
      </c>
      <c r="FJ117" s="33">
        <v>90.031999999999996</v>
      </c>
      <c r="FK117" s="33">
        <v>88.293980000000005</v>
      </c>
      <c r="FL117" s="33">
        <v>84.275379999999998</v>
      </c>
      <c r="FM117" s="33">
        <v>80.4405</v>
      </c>
      <c r="FN117" s="33">
        <v>78.717609999999993</v>
      </c>
      <c r="FO117" s="33">
        <v>77.387860000000003</v>
      </c>
      <c r="FP117" s="33">
        <v>75.485640000000004</v>
      </c>
      <c r="FQ117" s="33">
        <v>24.355869999999999</v>
      </c>
      <c r="FR117" s="33">
        <v>1.8295250000000001</v>
      </c>
      <c r="FS117">
        <v>0</v>
      </c>
    </row>
    <row r="118" spans="1:175" x14ac:dyDescent="0.2">
      <c r="A118" t="s">
        <v>181</v>
      </c>
      <c r="B118" t="s">
        <v>222</v>
      </c>
      <c r="C118">
        <v>42978</v>
      </c>
      <c r="D118">
        <v>6485</v>
      </c>
      <c r="E118" s="33">
        <v>37.792059999999999</v>
      </c>
      <c r="F118" s="33">
        <v>36.422319999999999</v>
      </c>
      <c r="G118" s="33">
        <v>35.723260000000003</v>
      </c>
      <c r="H118" s="33">
        <v>35.26688</v>
      </c>
      <c r="I118" s="33">
        <v>36.716749999999998</v>
      </c>
      <c r="J118" s="33">
        <v>40.437379999999997</v>
      </c>
      <c r="K118" s="33">
        <v>44.633200000000002</v>
      </c>
      <c r="L118" s="33">
        <v>48.336329999999997</v>
      </c>
      <c r="M118" s="33">
        <v>53.395049999999998</v>
      </c>
      <c r="N118" s="33">
        <v>58.283520000000003</v>
      </c>
      <c r="O118" s="33">
        <v>61.92295</v>
      </c>
      <c r="P118" s="33">
        <v>65.021109999999993</v>
      </c>
      <c r="Q118" s="33">
        <v>66.291160000000005</v>
      </c>
      <c r="R118" s="33">
        <v>66.490459999999999</v>
      </c>
      <c r="S118" s="33">
        <v>66.178989999999999</v>
      </c>
      <c r="T118" s="33">
        <v>65.734070000000003</v>
      </c>
      <c r="U118" s="33">
        <v>64.61918</v>
      </c>
      <c r="V118" s="33">
        <v>62.020650000000003</v>
      </c>
      <c r="W118" s="33">
        <v>55.475709999999999</v>
      </c>
      <c r="X118" s="33">
        <v>51.669080000000001</v>
      </c>
      <c r="Y118" s="33">
        <v>49.284990000000001</v>
      </c>
      <c r="Z118" s="33">
        <v>46.498289999999997</v>
      </c>
      <c r="AA118" s="33">
        <v>43.00853</v>
      </c>
      <c r="AB118" s="33">
        <v>40.02149</v>
      </c>
      <c r="AC118" s="33">
        <v>0.47808270000000003</v>
      </c>
      <c r="AD118" s="33">
        <v>0.38752259999999999</v>
      </c>
      <c r="AE118" s="33">
        <v>0.43607279999999998</v>
      </c>
      <c r="AF118" s="33">
        <v>0.24666879999999999</v>
      </c>
      <c r="AG118" s="33">
        <v>0.48185610000000001</v>
      </c>
      <c r="AH118" s="33">
        <v>0.24235029999999999</v>
      </c>
      <c r="AI118" s="33">
        <v>0.1090132</v>
      </c>
      <c r="AJ118" s="33">
        <v>0.29593540000000002</v>
      </c>
      <c r="AK118" s="33">
        <v>0.10812769999999999</v>
      </c>
      <c r="AL118" s="33">
        <v>-0.17895929999999999</v>
      </c>
      <c r="AM118" s="33">
        <v>-2.9152000000000002E-3</v>
      </c>
      <c r="AN118" s="33">
        <v>0.39199420000000001</v>
      </c>
      <c r="AO118" s="33">
        <v>0.27674080000000001</v>
      </c>
      <c r="AP118" s="33">
        <v>0.57173779999999996</v>
      </c>
      <c r="AQ118" s="33">
        <v>0.68854709999999997</v>
      </c>
      <c r="AR118" s="33">
        <v>0.73094159999999997</v>
      </c>
      <c r="AS118" s="33">
        <v>0.89584859999999999</v>
      </c>
      <c r="AT118" s="33">
        <v>0.54027579999999997</v>
      </c>
      <c r="AU118" s="33">
        <v>0.46962660000000001</v>
      </c>
      <c r="AV118" s="33">
        <v>0.24665219999999999</v>
      </c>
      <c r="AW118" s="33">
        <v>0.35416940000000002</v>
      </c>
      <c r="AX118" s="33">
        <v>0.31570779999999998</v>
      </c>
      <c r="AY118" s="33">
        <v>0.25616499999999998</v>
      </c>
      <c r="AZ118" s="33">
        <v>0.17877480000000001</v>
      </c>
      <c r="BA118" s="33">
        <v>0.74203850000000005</v>
      </c>
      <c r="BB118" s="33">
        <v>0.65135209999999999</v>
      </c>
      <c r="BC118" s="33">
        <v>0.69793110000000003</v>
      </c>
      <c r="BD118" s="33">
        <v>0.5155052</v>
      </c>
      <c r="BE118" s="33">
        <v>0.75709559999999998</v>
      </c>
      <c r="BF118" s="33">
        <v>0.52533790000000002</v>
      </c>
      <c r="BG118" s="33">
        <v>0.41979830000000001</v>
      </c>
      <c r="BH118" s="33">
        <v>0.63337790000000005</v>
      </c>
      <c r="BI118" s="33">
        <v>0.46409610000000001</v>
      </c>
      <c r="BJ118" s="33">
        <v>0.1974822</v>
      </c>
      <c r="BK118" s="33">
        <v>0.35424220000000001</v>
      </c>
      <c r="BL118" s="33">
        <v>0.79854329999999996</v>
      </c>
      <c r="BM118" s="33">
        <v>0.73865460000000005</v>
      </c>
      <c r="BN118" s="33">
        <v>0.97945020000000005</v>
      </c>
      <c r="BO118" s="33">
        <v>1.0847910000000001</v>
      </c>
      <c r="BP118" s="33">
        <v>1.1315789999999999</v>
      </c>
      <c r="BQ118" s="33">
        <v>1.25972</v>
      </c>
      <c r="BR118" s="33">
        <v>0.86210019999999998</v>
      </c>
      <c r="BS118" s="33">
        <v>0.76170400000000005</v>
      </c>
      <c r="BT118" s="33">
        <v>0.51392360000000004</v>
      </c>
      <c r="BU118" s="33">
        <v>0.61971319999999996</v>
      </c>
      <c r="BV118" s="33">
        <v>0.592472</v>
      </c>
      <c r="BW118" s="33">
        <v>0.54009870000000004</v>
      </c>
      <c r="BX118" s="33">
        <v>0.44934069999999998</v>
      </c>
      <c r="BY118" s="33">
        <v>0.92485360000000005</v>
      </c>
      <c r="BZ118" s="33">
        <v>0.83407960000000003</v>
      </c>
      <c r="CA118" s="33">
        <v>0.8792934</v>
      </c>
      <c r="CB118" s="33">
        <v>0.7017004</v>
      </c>
      <c r="CC118" s="33">
        <v>0.9477257</v>
      </c>
      <c r="CD118" s="33">
        <v>0.72133429999999998</v>
      </c>
      <c r="CE118" s="33">
        <v>0.63504709999999998</v>
      </c>
      <c r="CF118" s="33">
        <v>0.86708949999999996</v>
      </c>
      <c r="CG118" s="33">
        <v>0.71063880000000001</v>
      </c>
      <c r="CH118" s="33">
        <v>0.45820440000000001</v>
      </c>
      <c r="CI118" s="33">
        <v>0.60160829999999998</v>
      </c>
      <c r="CJ118" s="33">
        <v>1.0801179999999999</v>
      </c>
      <c r="CK118" s="33">
        <v>1.058575</v>
      </c>
      <c r="CL118" s="33">
        <v>1.2618309999999999</v>
      </c>
      <c r="CM118" s="33">
        <v>1.3592280000000001</v>
      </c>
      <c r="CN118" s="33">
        <v>1.4090590000000001</v>
      </c>
      <c r="CO118" s="33">
        <v>1.5117370000000001</v>
      </c>
      <c r="CP118" s="33">
        <v>1.0849949999999999</v>
      </c>
      <c r="CQ118" s="33">
        <v>0.96399590000000002</v>
      </c>
      <c r="CR118" s="33">
        <v>0.69903490000000001</v>
      </c>
      <c r="CS118" s="33">
        <v>0.80362800000000001</v>
      </c>
      <c r="CT118" s="33">
        <v>0.78415809999999997</v>
      </c>
      <c r="CU118" s="33">
        <v>0.73675040000000003</v>
      </c>
      <c r="CV118" s="33">
        <v>0.63673380000000002</v>
      </c>
      <c r="CW118" s="33">
        <v>1.107669</v>
      </c>
      <c r="CX118" s="33">
        <v>1.016807</v>
      </c>
      <c r="CY118" s="33">
        <v>1.060656</v>
      </c>
      <c r="CZ118" s="33">
        <v>0.88789569999999995</v>
      </c>
      <c r="DA118" s="33">
        <v>1.1383559999999999</v>
      </c>
      <c r="DB118" s="33">
        <v>0.9173306</v>
      </c>
      <c r="DC118" s="33">
        <v>0.85029600000000005</v>
      </c>
      <c r="DD118" s="33">
        <v>1.1008009999999999</v>
      </c>
      <c r="DE118" s="33">
        <v>0.95718139999999996</v>
      </c>
      <c r="DF118" s="33">
        <v>0.71892659999999997</v>
      </c>
      <c r="DG118" s="33">
        <v>0.84897449999999997</v>
      </c>
      <c r="DH118" s="33">
        <v>1.361693</v>
      </c>
      <c r="DI118" s="33">
        <v>1.378495</v>
      </c>
      <c r="DJ118" s="33">
        <v>1.544211</v>
      </c>
      <c r="DK118" s="33">
        <v>1.6336660000000001</v>
      </c>
      <c r="DL118" s="33">
        <v>1.686539</v>
      </c>
      <c r="DM118" s="33">
        <v>1.7637529999999999</v>
      </c>
      <c r="DN118" s="33">
        <v>1.3078890000000001</v>
      </c>
      <c r="DO118" s="33">
        <v>1.166288</v>
      </c>
      <c r="DP118" s="33">
        <v>0.88414630000000005</v>
      </c>
      <c r="DQ118" s="33">
        <v>0.9875427</v>
      </c>
      <c r="DR118" s="33">
        <v>0.97584409999999999</v>
      </c>
      <c r="DS118" s="33">
        <v>0.93340199999999995</v>
      </c>
      <c r="DT118" s="33">
        <v>0.82412680000000005</v>
      </c>
      <c r="DU118" s="33">
        <v>1.371624</v>
      </c>
      <c r="DV118" s="33">
        <v>1.280637</v>
      </c>
      <c r="DW118" s="33">
        <v>1.322514</v>
      </c>
      <c r="DX118" s="33">
        <v>1.1567320000000001</v>
      </c>
      <c r="DY118" s="33">
        <v>1.4135949999999999</v>
      </c>
      <c r="DZ118" s="33">
        <v>1.200318</v>
      </c>
      <c r="EA118" s="33">
        <v>1.161081</v>
      </c>
      <c r="EB118" s="33">
        <v>1.4382440000000001</v>
      </c>
      <c r="EC118" s="33">
        <v>1.31315</v>
      </c>
      <c r="ED118" s="33">
        <v>1.0953679999999999</v>
      </c>
      <c r="EE118" s="33">
        <v>1.206132</v>
      </c>
      <c r="EF118" s="33">
        <v>1.7682420000000001</v>
      </c>
      <c r="EG118" s="33">
        <v>1.840408</v>
      </c>
      <c r="EH118" s="33">
        <v>1.9519230000000001</v>
      </c>
      <c r="EI118" s="33">
        <v>2.0299100000000001</v>
      </c>
      <c r="EJ118" s="33">
        <v>2.0871759999999999</v>
      </c>
      <c r="EK118" s="33">
        <v>2.1276250000000001</v>
      </c>
      <c r="EL118" s="33">
        <v>1.6297140000000001</v>
      </c>
      <c r="EM118" s="33">
        <v>1.4583649999999999</v>
      </c>
      <c r="EN118" s="33">
        <v>1.1514180000000001</v>
      </c>
      <c r="EO118" s="33">
        <v>1.2530859999999999</v>
      </c>
      <c r="EP118" s="33">
        <v>1.2526079999999999</v>
      </c>
      <c r="EQ118" s="33">
        <v>1.217336</v>
      </c>
      <c r="ER118" s="33">
        <v>1.0946929999999999</v>
      </c>
      <c r="ES118" s="33">
        <v>74.003810000000001</v>
      </c>
      <c r="ET118" s="33">
        <v>73.323679999999996</v>
      </c>
      <c r="EU118" s="33">
        <v>72.669460000000001</v>
      </c>
      <c r="EV118" s="33">
        <v>72.265010000000004</v>
      </c>
      <c r="EW118" s="33">
        <v>72.756360000000001</v>
      </c>
      <c r="EX118" s="33">
        <v>72.434139999999999</v>
      </c>
      <c r="EY118" s="33">
        <v>71.993790000000004</v>
      </c>
      <c r="EZ118" s="33">
        <v>71.603970000000004</v>
      </c>
      <c r="FA118" s="33">
        <v>75.210819999999998</v>
      </c>
      <c r="FB118" s="33">
        <v>79.670599999999993</v>
      </c>
      <c r="FC118" s="33">
        <v>84.195499999999996</v>
      </c>
      <c r="FD118" s="33">
        <v>88.239459999999994</v>
      </c>
      <c r="FE118" s="33">
        <v>91.192800000000005</v>
      </c>
      <c r="FF118" s="33">
        <v>90.161490000000001</v>
      </c>
      <c r="FG118" s="33">
        <v>89.890199999999993</v>
      </c>
      <c r="FH118" s="33">
        <v>87.371459999999999</v>
      </c>
      <c r="FI118" s="33">
        <v>87.467290000000006</v>
      </c>
      <c r="FJ118" s="33">
        <v>86.636799999999994</v>
      </c>
      <c r="FK118" s="33">
        <v>85.827709999999996</v>
      </c>
      <c r="FL118" s="33">
        <v>80.383430000000004</v>
      </c>
      <c r="FM118" s="33">
        <v>77.195239999999998</v>
      </c>
      <c r="FN118" s="33">
        <v>75.934849999999997</v>
      </c>
      <c r="FO118" s="33">
        <v>74.534130000000005</v>
      </c>
      <c r="FP118" s="33">
        <v>73.002350000000007</v>
      </c>
      <c r="FQ118" s="33">
        <v>9.1596910000000005</v>
      </c>
      <c r="FR118" s="33">
        <v>0.50004389999999999</v>
      </c>
      <c r="FS118">
        <v>0</v>
      </c>
    </row>
    <row r="119" spans="1:175" x14ac:dyDescent="0.2">
      <c r="A119" t="s">
        <v>181</v>
      </c>
      <c r="B119" t="s">
        <v>222</v>
      </c>
      <c r="C119">
        <v>42979</v>
      </c>
      <c r="D119">
        <v>6485</v>
      </c>
      <c r="E119" s="33">
        <v>38.032719999999998</v>
      </c>
      <c r="F119" s="33">
        <v>36.743099999999998</v>
      </c>
      <c r="G119" s="33">
        <v>36.064230000000002</v>
      </c>
      <c r="H119" s="33">
        <v>35.84178</v>
      </c>
      <c r="I119" s="33">
        <v>37.11992</v>
      </c>
      <c r="J119" s="33">
        <v>40.656410000000001</v>
      </c>
      <c r="K119" s="33">
        <v>44.685130000000001</v>
      </c>
      <c r="L119" s="33">
        <v>48.854979999999998</v>
      </c>
      <c r="M119" s="33">
        <v>55.120559999999998</v>
      </c>
      <c r="N119" s="33">
        <v>60.62077</v>
      </c>
      <c r="O119" s="33">
        <v>64.655529999999999</v>
      </c>
      <c r="P119" s="33">
        <v>66.791600000000003</v>
      </c>
      <c r="Q119" s="33">
        <v>67.525810000000007</v>
      </c>
      <c r="R119" s="33">
        <v>68.186819999999997</v>
      </c>
      <c r="S119" s="33">
        <v>67.820610000000002</v>
      </c>
      <c r="T119" s="33">
        <v>66.563890000000001</v>
      </c>
      <c r="U119" s="33">
        <v>64.982380000000006</v>
      </c>
      <c r="V119" s="33">
        <v>61.990400000000001</v>
      </c>
      <c r="W119" s="33">
        <v>56.174219999999998</v>
      </c>
      <c r="X119" s="33">
        <v>53.520490000000002</v>
      </c>
      <c r="Y119" s="33">
        <v>51.103459999999998</v>
      </c>
      <c r="Z119" s="33">
        <v>48.611429999999999</v>
      </c>
      <c r="AA119" s="33">
        <v>45.549010000000003</v>
      </c>
      <c r="AB119" s="33">
        <v>42.409649999999999</v>
      </c>
      <c r="AC119" s="33">
        <v>0.29967060000000001</v>
      </c>
      <c r="AD119" s="33">
        <v>0.24099010000000001</v>
      </c>
      <c r="AE119" s="33">
        <v>0.36185669999999998</v>
      </c>
      <c r="AF119" s="33">
        <v>0.37599149999999998</v>
      </c>
      <c r="AG119" s="33">
        <v>0.52107650000000005</v>
      </c>
      <c r="AH119" s="33">
        <v>0.38330989999999998</v>
      </c>
      <c r="AI119" s="33">
        <v>0.18215780000000001</v>
      </c>
      <c r="AJ119" s="33">
        <v>0.35172300000000001</v>
      </c>
      <c r="AK119" s="33">
        <v>0.4644124</v>
      </c>
      <c r="AL119" s="33">
        <v>0.1050594</v>
      </c>
      <c r="AM119" s="33">
        <v>0.18783830000000001</v>
      </c>
      <c r="AN119" s="33">
        <v>0.69772730000000005</v>
      </c>
      <c r="AO119" s="33">
        <v>0.67464239999999998</v>
      </c>
      <c r="AP119" s="33">
        <v>0.92099299999999995</v>
      </c>
      <c r="AQ119" s="33">
        <v>1.0227459999999999</v>
      </c>
      <c r="AR119" s="33">
        <v>0.4541115</v>
      </c>
      <c r="AS119" s="33">
        <v>0.68670299999999995</v>
      </c>
      <c r="AT119" s="33">
        <v>0.57389679999999998</v>
      </c>
      <c r="AU119" s="33">
        <v>0.8062821</v>
      </c>
      <c r="AV119" s="33">
        <v>1.0221990000000001</v>
      </c>
      <c r="AW119" s="33">
        <v>0.92432139999999996</v>
      </c>
      <c r="AX119" s="33">
        <v>0.686087</v>
      </c>
      <c r="AY119" s="33">
        <v>0.67419090000000004</v>
      </c>
      <c r="AZ119" s="33">
        <v>0.5272327</v>
      </c>
      <c r="BA119" s="33">
        <v>0.59939160000000002</v>
      </c>
      <c r="BB119" s="33">
        <v>0.54039760000000003</v>
      </c>
      <c r="BC119" s="33">
        <v>0.66278649999999995</v>
      </c>
      <c r="BD119" s="33">
        <v>0.67284980000000005</v>
      </c>
      <c r="BE119" s="33">
        <v>0.81970609999999999</v>
      </c>
      <c r="BF119" s="33">
        <v>0.68278550000000005</v>
      </c>
      <c r="BG119" s="33">
        <v>0.52127159999999995</v>
      </c>
      <c r="BH119" s="33">
        <v>0.70519229999999999</v>
      </c>
      <c r="BI119" s="33">
        <v>0.84512719999999997</v>
      </c>
      <c r="BJ119" s="33">
        <v>0.5035307</v>
      </c>
      <c r="BK119" s="33">
        <v>0.60408220000000001</v>
      </c>
      <c r="BL119" s="33">
        <v>1.160406</v>
      </c>
      <c r="BM119" s="33">
        <v>1.1497949999999999</v>
      </c>
      <c r="BN119" s="33">
        <v>1.3746879999999999</v>
      </c>
      <c r="BO119" s="33">
        <v>1.4563189999999999</v>
      </c>
      <c r="BP119" s="33">
        <v>0.87373599999999996</v>
      </c>
      <c r="BQ119" s="33">
        <v>1.082308</v>
      </c>
      <c r="BR119" s="33">
        <v>0.91188659999999999</v>
      </c>
      <c r="BS119" s="33">
        <v>1.113958</v>
      </c>
      <c r="BT119" s="33">
        <v>1.3330820000000001</v>
      </c>
      <c r="BU119" s="33">
        <v>1.2436449999999999</v>
      </c>
      <c r="BV119" s="33">
        <v>0.99782009999999999</v>
      </c>
      <c r="BW119" s="33">
        <v>0.99052850000000003</v>
      </c>
      <c r="BX119" s="33">
        <v>0.83533230000000003</v>
      </c>
      <c r="BY119" s="33">
        <v>0.80697750000000001</v>
      </c>
      <c r="BZ119" s="33">
        <v>0.74776629999999999</v>
      </c>
      <c r="CA119" s="33">
        <v>0.87120969999999998</v>
      </c>
      <c r="CB119" s="33">
        <v>0.87845300000000004</v>
      </c>
      <c r="CC119" s="33">
        <v>1.0265359999999999</v>
      </c>
      <c r="CD119" s="33">
        <v>0.89020129999999997</v>
      </c>
      <c r="CE119" s="33">
        <v>0.75614079999999995</v>
      </c>
      <c r="CF119" s="33">
        <v>0.95000399999999996</v>
      </c>
      <c r="CG119" s="33">
        <v>1.1088089999999999</v>
      </c>
      <c r="CH119" s="33">
        <v>0.7795107</v>
      </c>
      <c r="CI119" s="33">
        <v>0.89237140000000004</v>
      </c>
      <c r="CJ119" s="33">
        <v>1.480856</v>
      </c>
      <c r="CK119" s="33">
        <v>1.4788840000000001</v>
      </c>
      <c r="CL119" s="33">
        <v>1.6889160000000001</v>
      </c>
      <c r="CM119" s="33">
        <v>1.75661</v>
      </c>
      <c r="CN119" s="33">
        <v>1.1643669999999999</v>
      </c>
      <c r="CO119" s="33">
        <v>1.356303</v>
      </c>
      <c r="CP119" s="33">
        <v>1.145977</v>
      </c>
      <c r="CQ119" s="33">
        <v>1.327054</v>
      </c>
      <c r="CR119" s="33">
        <v>1.5483979999999999</v>
      </c>
      <c r="CS119" s="33">
        <v>1.464807</v>
      </c>
      <c r="CT119" s="33">
        <v>1.2137260000000001</v>
      </c>
      <c r="CU119" s="33">
        <v>1.2096229999999999</v>
      </c>
      <c r="CV119" s="33">
        <v>1.048721</v>
      </c>
      <c r="CW119" s="33">
        <v>1.0145630000000001</v>
      </c>
      <c r="CX119" s="33">
        <v>0.95513490000000001</v>
      </c>
      <c r="CY119" s="33">
        <v>1.0796330000000001</v>
      </c>
      <c r="CZ119" s="33">
        <v>1.0840559999999999</v>
      </c>
      <c r="DA119" s="33">
        <v>1.233366</v>
      </c>
      <c r="DB119" s="33">
        <v>1.0976170000000001</v>
      </c>
      <c r="DC119" s="33">
        <v>0.99100999999999995</v>
      </c>
      <c r="DD119" s="33">
        <v>1.1948160000000001</v>
      </c>
      <c r="DE119" s="33">
        <v>1.3724909999999999</v>
      </c>
      <c r="DF119" s="33">
        <v>1.055491</v>
      </c>
      <c r="DG119" s="33">
        <v>1.180661</v>
      </c>
      <c r="DH119" s="33">
        <v>1.8013060000000001</v>
      </c>
      <c r="DI119" s="33">
        <v>1.8079730000000001</v>
      </c>
      <c r="DJ119" s="33">
        <v>2.0031439999999998</v>
      </c>
      <c r="DK119" s="33">
        <v>2.0569009999999999</v>
      </c>
      <c r="DL119" s="33">
        <v>1.4549970000000001</v>
      </c>
      <c r="DM119" s="33">
        <v>1.630298</v>
      </c>
      <c r="DN119" s="33">
        <v>1.3800680000000001</v>
      </c>
      <c r="DO119" s="33">
        <v>1.5401499999999999</v>
      </c>
      <c r="DP119" s="33">
        <v>1.763714</v>
      </c>
      <c r="DQ119" s="33">
        <v>1.68597</v>
      </c>
      <c r="DR119" s="33">
        <v>1.4296310000000001</v>
      </c>
      <c r="DS119" s="33">
        <v>1.428717</v>
      </c>
      <c r="DT119" s="33">
        <v>1.2621100000000001</v>
      </c>
      <c r="DU119" s="33">
        <v>1.314284</v>
      </c>
      <c r="DV119" s="33">
        <v>1.254542</v>
      </c>
      <c r="DW119" s="33">
        <v>1.380563</v>
      </c>
      <c r="DX119" s="33">
        <v>1.380914</v>
      </c>
      <c r="DY119" s="33">
        <v>1.5319959999999999</v>
      </c>
      <c r="DZ119" s="33">
        <v>1.3970929999999999</v>
      </c>
      <c r="EA119" s="33">
        <v>1.3301240000000001</v>
      </c>
      <c r="EB119" s="33">
        <v>1.5482849999999999</v>
      </c>
      <c r="EC119" s="33">
        <v>1.753206</v>
      </c>
      <c r="ED119" s="33">
        <v>1.453962</v>
      </c>
      <c r="EE119" s="33">
        <v>1.5969040000000001</v>
      </c>
      <c r="EF119" s="33">
        <v>2.2639849999999999</v>
      </c>
      <c r="EG119" s="33">
        <v>2.2831250000000001</v>
      </c>
      <c r="EH119" s="33">
        <v>2.4568400000000001</v>
      </c>
      <c r="EI119" s="33">
        <v>2.4904730000000002</v>
      </c>
      <c r="EJ119" s="33">
        <v>1.874622</v>
      </c>
      <c r="EK119" s="33">
        <v>2.025903</v>
      </c>
      <c r="EL119" s="33">
        <v>1.7180580000000001</v>
      </c>
      <c r="EM119" s="33">
        <v>1.847826</v>
      </c>
      <c r="EN119" s="33">
        <v>2.0745969999999998</v>
      </c>
      <c r="EO119" s="33">
        <v>2.005293</v>
      </c>
      <c r="EP119" s="33">
        <v>1.7413639999999999</v>
      </c>
      <c r="EQ119" s="33">
        <v>1.745055</v>
      </c>
      <c r="ER119" s="33">
        <v>1.5702100000000001</v>
      </c>
      <c r="ES119" s="33">
        <v>73.555620000000005</v>
      </c>
      <c r="ET119" s="33">
        <v>74.835430000000002</v>
      </c>
      <c r="EU119" s="33">
        <v>73.566479999999999</v>
      </c>
      <c r="EV119" s="33">
        <v>73.514650000000003</v>
      </c>
      <c r="EW119" s="33">
        <v>72.593729999999994</v>
      </c>
      <c r="EX119" s="33">
        <v>72.337739999999997</v>
      </c>
      <c r="EY119" s="33">
        <v>72.904979999999995</v>
      </c>
      <c r="EZ119" s="33">
        <v>73.024659999999997</v>
      </c>
      <c r="FA119" s="33">
        <v>79.506</v>
      </c>
      <c r="FB119" s="33">
        <v>87.339399999999998</v>
      </c>
      <c r="FC119" s="33">
        <v>93.159530000000004</v>
      </c>
      <c r="FD119" s="33">
        <v>96.443389999999994</v>
      </c>
      <c r="FE119" s="33">
        <v>96.995660000000001</v>
      </c>
      <c r="FF119" s="33">
        <v>96.334490000000002</v>
      </c>
      <c r="FG119" s="33">
        <v>95.668450000000007</v>
      </c>
      <c r="FH119" s="33">
        <v>94.568790000000007</v>
      </c>
      <c r="FI119" s="33">
        <v>93.517970000000005</v>
      </c>
      <c r="FJ119" s="33">
        <v>91.155389999999997</v>
      </c>
      <c r="FK119" s="33">
        <v>88.762590000000003</v>
      </c>
      <c r="FL119" s="33">
        <v>85.886859999999999</v>
      </c>
      <c r="FM119" s="33">
        <v>82.189520000000002</v>
      </c>
      <c r="FN119" s="33">
        <v>80.930189999999996</v>
      </c>
      <c r="FO119" s="33">
        <v>79.814319999999995</v>
      </c>
      <c r="FP119" s="33">
        <v>78.560249999999996</v>
      </c>
      <c r="FQ119" s="33">
        <v>9.6894899999999993</v>
      </c>
      <c r="FR119" s="33">
        <v>0.54252520000000004</v>
      </c>
      <c r="FS119">
        <v>0</v>
      </c>
    </row>
    <row r="120" spans="1:175" x14ac:dyDescent="0.2">
      <c r="A120" t="s">
        <v>181</v>
      </c>
      <c r="B120" t="s">
        <v>222</v>
      </c>
      <c r="C120">
        <v>42980</v>
      </c>
      <c r="D120">
        <v>6485</v>
      </c>
      <c r="E120" s="33">
        <v>39.5246</v>
      </c>
      <c r="F120" s="33">
        <v>37.968159999999997</v>
      </c>
      <c r="G120" s="33">
        <v>37.025449999999999</v>
      </c>
      <c r="H120" s="33">
        <v>36.362369999999999</v>
      </c>
      <c r="I120" s="33">
        <v>36.63702</v>
      </c>
      <c r="J120" s="33">
        <v>38.16863</v>
      </c>
      <c r="K120" s="33">
        <v>39.655340000000002</v>
      </c>
      <c r="L120" s="33">
        <v>41.637749999999997</v>
      </c>
      <c r="M120" s="33">
        <v>45.828479999999999</v>
      </c>
      <c r="N120" s="33">
        <v>49.770910000000001</v>
      </c>
      <c r="O120" s="33">
        <v>52.776910000000001</v>
      </c>
      <c r="P120" s="33">
        <v>54.949100000000001</v>
      </c>
      <c r="Q120" s="33">
        <v>56.12341</v>
      </c>
      <c r="R120" s="33">
        <v>55.698059999999998</v>
      </c>
      <c r="S120" s="33">
        <v>55.520569999999999</v>
      </c>
      <c r="T120" s="33">
        <v>55.33831</v>
      </c>
      <c r="U120" s="33">
        <v>55.13646</v>
      </c>
      <c r="V120" s="33">
        <v>54.525469999999999</v>
      </c>
      <c r="W120" s="33">
        <v>52.900080000000003</v>
      </c>
      <c r="X120" s="33">
        <v>51.9221</v>
      </c>
      <c r="Y120" s="33">
        <v>50.644869999999997</v>
      </c>
      <c r="Z120" s="33">
        <v>49.13214</v>
      </c>
      <c r="AA120" s="33">
        <v>47.069020000000002</v>
      </c>
      <c r="AB120" s="33">
        <v>44.693080000000002</v>
      </c>
      <c r="AC120" s="33">
        <v>8.2551700000000006E-2</v>
      </c>
      <c r="AD120" s="33">
        <v>0.1035539</v>
      </c>
      <c r="AE120" s="33">
        <v>0.1930714</v>
      </c>
      <c r="AF120" s="33">
        <v>0.22353529999999999</v>
      </c>
      <c r="AG120" s="33">
        <v>0.2079703</v>
      </c>
      <c r="AH120" s="33">
        <v>1.8247699999999999E-2</v>
      </c>
      <c r="AI120" s="33">
        <v>-0.2331191</v>
      </c>
      <c r="AJ120" s="33">
        <v>-0.42298049999999998</v>
      </c>
      <c r="AK120" s="33">
        <v>-0.94629470000000004</v>
      </c>
      <c r="AL120" s="33">
        <v>-1.116986</v>
      </c>
      <c r="AM120" s="33">
        <v>-1.284672</v>
      </c>
      <c r="AN120" s="33">
        <v>-1.2593300000000001</v>
      </c>
      <c r="AO120" s="33">
        <v>-1.445533</v>
      </c>
      <c r="AP120" s="33">
        <v>-1.0031950000000001</v>
      </c>
      <c r="AQ120" s="33">
        <v>-0.49477559999999998</v>
      </c>
      <c r="AR120" s="33">
        <v>-0.45941690000000002</v>
      </c>
      <c r="AS120" s="33">
        <v>-0.4320233</v>
      </c>
      <c r="AT120" s="33">
        <v>-0.37226629999999999</v>
      </c>
      <c r="AU120" s="33">
        <v>-0.58043990000000001</v>
      </c>
      <c r="AV120" s="33">
        <v>-0.49401800000000001</v>
      </c>
      <c r="AW120" s="33">
        <v>-0.44687500000000002</v>
      </c>
      <c r="AX120" s="33">
        <v>-0.4144214</v>
      </c>
      <c r="AY120" s="33">
        <v>-0.46608919999999998</v>
      </c>
      <c r="AZ120" s="33">
        <v>-0.45658729999999997</v>
      </c>
      <c r="BA120" s="33">
        <v>0.42277049999999999</v>
      </c>
      <c r="BB120" s="33">
        <v>0.441973</v>
      </c>
      <c r="BC120" s="33">
        <v>0.5428984</v>
      </c>
      <c r="BD120" s="33">
        <v>0.56821809999999995</v>
      </c>
      <c r="BE120" s="33">
        <v>0.55144800000000005</v>
      </c>
      <c r="BF120" s="33">
        <v>0.36647560000000001</v>
      </c>
      <c r="BG120" s="33">
        <v>0.1499538</v>
      </c>
      <c r="BH120" s="33">
        <v>-2.7097300000000001E-2</v>
      </c>
      <c r="BI120" s="33">
        <v>-0.53069440000000001</v>
      </c>
      <c r="BJ120" s="33">
        <v>-0.696349</v>
      </c>
      <c r="BK120" s="33">
        <v>-0.85715850000000005</v>
      </c>
      <c r="BL120" s="33">
        <v>-0.80632199999999998</v>
      </c>
      <c r="BM120" s="33">
        <v>-0.98453369999999996</v>
      </c>
      <c r="BN120" s="33">
        <v>-0.54770669999999999</v>
      </c>
      <c r="BO120" s="33">
        <v>-5.1431900000000003E-2</v>
      </c>
      <c r="BP120" s="33">
        <v>-1.9171500000000001E-2</v>
      </c>
      <c r="BQ120" s="33">
        <v>-1.10218E-2</v>
      </c>
      <c r="BR120" s="33">
        <v>3.6478799999999999E-2</v>
      </c>
      <c r="BS120" s="33">
        <v>-0.18797559999999999</v>
      </c>
      <c r="BT120" s="33">
        <v>-0.10221379999999999</v>
      </c>
      <c r="BU120" s="33">
        <v>-3.77995E-2</v>
      </c>
      <c r="BV120" s="33">
        <v>1.9764000000000001E-3</v>
      </c>
      <c r="BW120" s="33">
        <v>-2.5855599999999999E-2</v>
      </c>
      <c r="BX120" s="33">
        <v>-1.2345099999999999E-2</v>
      </c>
      <c r="BY120" s="33">
        <v>0.65840509999999997</v>
      </c>
      <c r="BZ120" s="33">
        <v>0.67636099999999999</v>
      </c>
      <c r="CA120" s="33">
        <v>0.78518759999999999</v>
      </c>
      <c r="CB120" s="33">
        <v>0.80694440000000001</v>
      </c>
      <c r="CC120" s="33">
        <v>0.78933969999999998</v>
      </c>
      <c r="CD120" s="33">
        <v>0.60765729999999996</v>
      </c>
      <c r="CE120" s="33">
        <v>0.415269</v>
      </c>
      <c r="CF120" s="33">
        <v>0.24709020000000001</v>
      </c>
      <c r="CG120" s="33">
        <v>-0.24285090000000001</v>
      </c>
      <c r="CH120" s="33">
        <v>-0.40501730000000002</v>
      </c>
      <c r="CI120" s="33">
        <v>-0.5610636</v>
      </c>
      <c r="CJ120" s="33">
        <v>-0.49257000000000001</v>
      </c>
      <c r="CK120" s="33">
        <v>-0.66524669999999997</v>
      </c>
      <c r="CL120" s="33">
        <v>-0.232237</v>
      </c>
      <c r="CM120" s="33">
        <v>0.25562649999999998</v>
      </c>
      <c r="CN120" s="33">
        <v>0.28574119999999997</v>
      </c>
      <c r="CO120" s="33">
        <v>0.28056249999999999</v>
      </c>
      <c r="CP120" s="33">
        <v>0.31957439999999998</v>
      </c>
      <c r="CQ120" s="33">
        <v>8.3843899999999999E-2</v>
      </c>
      <c r="CR120" s="33">
        <v>0.16914860000000001</v>
      </c>
      <c r="CS120" s="33">
        <v>0.24552489999999999</v>
      </c>
      <c r="CT120" s="33">
        <v>0.29037230000000003</v>
      </c>
      <c r="CU120" s="33">
        <v>0.27904889999999999</v>
      </c>
      <c r="CV120" s="33">
        <v>0.29533569999999998</v>
      </c>
      <c r="CW120" s="33">
        <v>0.89403960000000005</v>
      </c>
      <c r="CX120" s="33">
        <v>0.91074900000000003</v>
      </c>
      <c r="CY120" s="33">
        <v>1.027477</v>
      </c>
      <c r="CZ120" s="33">
        <v>1.045671</v>
      </c>
      <c r="DA120" s="33">
        <v>1.027231</v>
      </c>
      <c r="DB120" s="33">
        <v>0.84883889999999995</v>
      </c>
      <c r="DC120" s="33">
        <v>0.68058419999999997</v>
      </c>
      <c r="DD120" s="33">
        <v>0.52127769999999995</v>
      </c>
      <c r="DE120" s="33">
        <v>4.4992600000000001E-2</v>
      </c>
      <c r="DF120" s="33">
        <v>-0.1136857</v>
      </c>
      <c r="DG120" s="33">
        <v>-0.2649687</v>
      </c>
      <c r="DH120" s="33">
        <v>-0.17881810000000001</v>
      </c>
      <c r="DI120" s="33">
        <v>-0.34595979999999998</v>
      </c>
      <c r="DJ120" s="33">
        <v>8.3232700000000007E-2</v>
      </c>
      <c r="DK120" s="33">
        <v>0.56268499999999999</v>
      </c>
      <c r="DL120" s="33">
        <v>0.59065380000000001</v>
      </c>
      <c r="DM120" s="33">
        <v>0.57214690000000001</v>
      </c>
      <c r="DN120" s="33">
        <v>0.60267000000000004</v>
      </c>
      <c r="DO120" s="33">
        <v>0.35566340000000002</v>
      </c>
      <c r="DP120" s="33">
        <v>0.44051099999999999</v>
      </c>
      <c r="DQ120" s="33">
        <v>0.52884940000000003</v>
      </c>
      <c r="DR120" s="33">
        <v>0.57876810000000001</v>
      </c>
      <c r="DS120" s="33">
        <v>0.58395330000000001</v>
      </c>
      <c r="DT120" s="33">
        <v>0.60301640000000001</v>
      </c>
      <c r="DU120" s="33">
        <v>1.2342580000000001</v>
      </c>
      <c r="DV120" s="33">
        <v>1.2491680000000001</v>
      </c>
      <c r="DW120" s="33">
        <v>1.3773040000000001</v>
      </c>
      <c r="DX120" s="33">
        <v>1.390353</v>
      </c>
      <c r="DY120" s="33">
        <v>1.370709</v>
      </c>
      <c r="DZ120" s="33">
        <v>1.1970670000000001</v>
      </c>
      <c r="EA120" s="33">
        <v>1.0636570000000001</v>
      </c>
      <c r="EB120" s="33">
        <v>0.917161</v>
      </c>
      <c r="EC120" s="33">
        <v>0.46059280000000002</v>
      </c>
      <c r="ED120" s="33">
        <v>0.30695099999999997</v>
      </c>
      <c r="EE120" s="33">
        <v>0.1625453</v>
      </c>
      <c r="EF120" s="33">
        <v>0.27418989999999999</v>
      </c>
      <c r="EG120" s="33">
        <v>0.1150399</v>
      </c>
      <c r="EH120" s="33">
        <v>0.5387208</v>
      </c>
      <c r="EI120" s="33">
        <v>1.0060290000000001</v>
      </c>
      <c r="EJ120" s="33">
        <v>1.030899</v>
      </c>
      <c r="EK120" s="33">
        <v>0.99314840000000004</v>
      </c>
      <c r="EL120" s="33">
        <v>1.011415</v>
      </c>
      <c r="EM120" s="33">
        <v>0.74812769999999995</v>
      </c>
      <c r="EN120" s="33">
        <v>0.83231529999999998</v>
      </c>
      <c r="EO120" s="33">
        <v>0.93792489999999995</v>
      </c>
      <c r="EP120" s="33">
        <v>0.995166</v>
      </c>
      <c r="EQ120" s="33">
        <v>1.024187</v>
      </c>
      <c r="ER120" s="33">
        <v>1.0472589999999999</v>
      </c>
      <c r="ES120" s="33">
        <v>77.593800000000002</v>
      </c>
      <c r="ET120" s="33">
        <v>76.544939999999997</v>
      </c>
      <c r="EU120" s="33">
        <v>75.380650000000003</v>
      </c>
      <c r="EV120" s="33">
        <v>75.43674</v>
      </c>
      <c r="EW120" s="33">
        <v>74.767849999999996</v>
      </c>
      <c r="EX120" s="33">
        <v>73.610370000000003</v>
      </c>
      <c r="EY120" s="33">
        <v>73.938879999999997</v>
      </c>
      <c r="EZ120" s="33">
        <v>73.847459999999998</v>
      </c>
      <c r="FA120" s="33">
        <v>76.578800000000001</v>
      </c>
      <c r="FB120" s="33">
        <v>81.281850000000006</v>
      </c>
      <c r="FC120" s="33">
        <v>87.167019999999994</v>
      </c>
      <c r="FD120" s="33">
        <v>91.0899</v>
      </c>
      <c r="FE120" s="33">
        <v>94.825469999999996</v>
      </c>
      <c r="FF120" s="33">
        <v>97.476399999999998</v>
      </c>
      <c r="FG120" s="33">
        <v>95.308040000000005</v>
      </c>
      <c r="FH120" s="33">
        <v>93.74879</v>
      </c>
      <c r="FI120" s="33">
        <v>93.720529999999997</v>
      </c>
      <c r="FJ120" s="33">
        <v>93.781049999999993</v>
      </c>
      <c r="FK120" s="33">
        <v>92.021940000000001</v>
      </c>
      <c r="FL120" s="33">
        <v>89.250240000000005</v>
      </c>
      <c r="FM120" s="33">
        <v>86.094459999999998</v>
      </c>
      <c r="FN120" s="33">
        <v>86.276619999999994</v>
      </c>
      <c r="FO120" s="33">
        <v>88.024140000000003</v>
      </c>
      <c r="FP120" s="33">
        <v>87.308920000000001</v>
      </c>
      <c r="FQ120" s="33">
        <v>11.650930000000001</v>
      </c>
      <c r="FR120" s="33">
        <v>0.56238259999999995</v>
      </c>
      <c r="FS120">
        <v>0</v>
      </c>
    </row>
    <row r="121" spans="1:175" x14ac:dyDescent="0.2">
      <c r="A121" t="s">
        <v>181</v>
      </c>
      <c r="B121" t="s">
        <v>222</v>
      </c>
      <c r="C121" t="s">
        <v>235</v>
      </c>
      <c r="D121">
        <v>6485</v>
      </c>
      <c r="E121" s="33">
        <v>37.912390000000002</v>
      </c>
      <c r="F121" s="33">
        <v>36.582709999999999</v>
      </c>
      <c r="G121" s="33">
        <v>35.893749999999997</v>
      </c>
      <c r="H121" s="33">
        <v>35.55433</v>
      </c>
      <c r="I121" s="33">
        <v>36.918340000000001</v>
      </c>
      <c r="J121" s="33">
        <v>40.546900000000001</v>
      </c>
      <c r="K121" s="33">
        <v>44.659170000000003</v>
      </c>
      <c r="L121" s="33">
        <v>48.595649999999999</v>
      </c>
      <c r="M121" s="33">
        <v>54.257800000000003</v>
      </c>
      <c r="N121" s="33">
        <v>59.45214</v>
      </c>
      <c r="O121" s="33">
        <v>63.289250000000003</v>
      </c>
      <c r="P121" s="33">
        <v>65.906360000000006</v>
      </c>
      <c r="Q121" s="33">
        <v>66.90849</v>
      </c>
      <c r="R121" s="33">
        <v>67.338639999999998</v>
      </c>
      <c r="S121" s="33">
        <v>66.999799999999993</v>
      </c>
      <c r="T121" s="33">
        <v>66.148979999999995</v>
      </c>
      <c r="U121" s="33">
        <v>64.800780000000003</v>
      </c>
      <c r="V121" s="33">
        <v>62.005519999999997</v>
      </c>
      <c r="W121" s="33">
        <v>55.82497</v>
      </c>
      <c r="X121" s="33">
        <v>52.59478</v>
      </c>
      <c r="Y121" s="33">
        <v>50.194229999999997</v>
      </c>
      <c r="Z121" s="33">
        <v>47.554859999999998</v>
      </c>
      <c r="AA121" s="33">
        <v>44.278770000000002</v>
      </c>
      <c r="AB121" s="33">
        <v>41.21557</v>
      </c>
      <c r="AC121" s="33">
        <v>0.3714981</v>
      </c>
      <c r="AD121" s="33">
        <v>0.29587160000000001</v>
      </c>
      <c r="AE121" s="33">
        <v>0.3795133</v>
      </c>
      <c r="AF121" s="33">
        <v>0.29690329999999998</v>
      </c>
      <c r="AG121" s="33">
        <v>0.49090299999999998</v>
      </c>
      <c r="AH121" s="33">
        <v>0.30154619999999999</v>
      </c>
      <c r="AI121" s="33">
        <v>0.14163190000000001</v>
      </c>
      <c r="AJ121" s="33">
        <v>0.31533169999999999</v>
      </c>
      <c r="AK121" s="33">
        <v>0.27479589999999998</v>
      </c>
      <c r="AL121" s="33">
        <v>-4.0206400000000003E-2</v>
      </c>
      <c r="AM121" s="33">
        <v>9.5555600000000004E-2</v>
      </c>
      <c r="AN121" s="33">
        <v>0.5477284</v>
      </c>
      <c r="AO121" s="33">
        <v>0.48716090000000001</v>
      </c>
      <c r="AP121" s="33">
        <v>0.74686680000000005</v>
      </c>
      <c r="AQ121" s="33">
        <v>0.85995699999999997</v>
      </c>
      <c r="AR121" s="33">
        <v>0.61280109999999999</v>
      </c>
      <c r="AS121" s="33">
        <v>0.81464769999999997</v>
      </c>
      <c r="AT121" s="33">
        <v>0.57455000000000001</v>
      </c>
      <c r="AU121" s="33">
        <v>0.6598598</v>
      </c>
      <c r="AV121" s="33">
        <v>0.64747239999999995</v>
      </c>
      <c r="AW121" s="33">
        <v>0.65234460000000005</v>
      </c>
      <c r="AX121" s="33">
        <v>0.51723030000000003</v>
      </c>
      <c r="AY121" s="33">
        <v>0.48672399999999999</v>
      </c>
      <c r="AZ121" s="33">
        <v>0.37378670000000003</v>
      </c>
      <c r="BA121" s="33">
        <v>0.66360390000000002</v>
      </c>
      <c r="BB121" s="33">
        <v>0.58835199999999999</v>
      </c>
      <c r="BC121" s="33">
        <v>0.67239950000000004</v>
      </c>
      <c r="BD121" s="33">
        <v>0.58827410000000002</v>
      </c>
      <c r="BE121" s="33">
        <v>0.78407839999999995</v>
      </c>
      <c r="BF121" s="33">
        <v>0.59944439999999999</v>
      </c>
      <c r="BG121" s="33">
        <v>0.46891719999999998</v>
      </c>
      <c r="BH121" s="33">
        <v>0.66580799999999996</v>
      </c>
      <c r="BI121" s="33">
        <v>0.64991650000000001</v>
      </c>
      <c r="BJ121" s="33">
        <v>0.34917389999999998</v>
      </c>
      <c r="BK121" s="33">
        <v>0.48042820000000003</v>
      </c>
      <c r="BL121" s="33">
        <v>0.98064819999999997</v>
      </c>
      <c r="BM121" s="33">
        <v>0.94891769999999998</v>
      </c>
      <c r="BN121" s="33">
        <v>1.1772739999999999</v>
      </c>
      <c r="BO121" s="33">
        <v>1.272319</v>
      </c>
      <c r="BP121" s="33">
        <v>1.0109539999999999</v>
      </c>
      <c r="BQ121" s="33">
        <v>1.1805779999999999</v>
      </c>
      <c r="BR121" s="33">
        <v>0.89413949999999998</v>
      </c>
      <c r="BS121" s="33">
        <v>0.94679469999999999</v>
      </c>
      <c r="BT121" s="33">
        <v>0.92884129999999998</v>
      </c>
      <c r="BU121" s="33">
        <v>0.93703910000000001</v>
      </c>
      <c r="BV121" s="33">
        <v>0.80182929999999997</v>
      </c>
      <c r="BW121" s="33">
        <v>0.77412999999999998</v>
      </c>
      <c r="BX121" s="33">
        <v>0.65084070000000005</v>
      </c>
      <c r="BY121" s="33">
        <v>0.86591549999999995</v>
      </c>
      <c r="BZ121" s="33">
        <v>0.79092289999999998</v>
      </c>
      <c r="CA121" s="33">
        <v>0.87525149999999996</v>
      </c>
      <c r="CB121" s="33">
        <v>0.79007669999999997</v>
      </c>
      <c r="CC121" s="33">
        <v>0.98713090000000003</v>
      </c>
      <c r="CD121" s="33">
        <v>0.80576780000000003</v>
      </c>
      <c r="CE121" s="33">
        <v>0.69559400000000005</v>
      </c>
      <c r="CF121" s="33">
        <v>0.90854679999999999</v>
      </c>
      <c r="CG121" s="33">
        <v>0.90972390000000003</v>
      </c>
      <c r="CH121" s="33">
        <v>0.61885760000000001</v>
      </c>
      <c r="CI121" s="33">
        <v>0.74698980000000004</v>
      </c>
      <c r="CJ121" s="33">
        <v>1.2804869999999999</v>
      </c>
      <c r="CK121" s="33">
        <v>1.268729</v>
      </c>
      <c r="CL121" s="33">
        <v>1.475374</v>
      </c>
      <c r="CM121" s="33">
        <v>1.5579190000000001</v>
      </c>
      <c r="CN121" s="33">
        <v>1.286713</v>
      </c>
      <c r="CO121" s="33">
        <v>1.4340200000000001</v>
      </c>
      <c r="CP121" s="33">
        <v>1.115486</v>
      </c>
      <c r="CQ121" s="33">
        <v>1.1455249999999999</v>
      </c>
      <c r="CR121" s="33">
        <v>1.1237159999999999</v>
      </c>
      <c r="CS121" s="33">
        <v>1.1342179999999999</v>
      </c>
      <c r="CT121" s="33">
        <v>0.99894179999999999</v>
      </c>
      <c r="CU121" s="33">
        <v>0.97318669999999996</v>
      </c>
      <c r="CV121" s="33">
        <v>0.84272749999999996</v>
      </c>
      <c r="CW121" s="33">
        <v>1.068227</v>
      </c>
      <c r="CX121" s="33">
        <v>0.99349390000000004</v>
      </c>
      <c r="CY121" s="33">
        <v>1.078104</v>
      </c>
      <c r="CZ121" s="33">
        <v>0.99187930000000002</v>
      </c>
      <c r="DA121" s="33">
        <v>1.190183</v>
      </c>
      <c r="DB121" s="33">
        <v>1.0120910000000001</v>
      </c>
      <c r="DC121" s="33">
        <v>0.9222707</v>
      </c>
      <c r="DD121" s="33">
        <v>1.151286</v>
      </c>
      <c r="DE121" s="33">
        <v>1.1695310000000001</v>
      </c>
      <c r="DF121" s="33">
        <v>0.88854120000000003</v>
      </c>
      <c r="DG121" s="33">
        <v>1.0135510000000001</v>
      </c>
      <c r="DH121" s="33">
        <v>1.5803259999999999</v>
      </c>
      <c r="DI121" s="33">
        <v>1.5885400000000001</v>
      </c>
      <c r="DJ121" s="33">
        <v>1.7734730000000001</v>
      </c>
      <c r="DK121" s="33">
        <v>1.8435189999999999</v>
      </c>
      <c r="DL121" s="33">
        <v>1.5624720000000001</v>
      </c>
      <c r="DM121" s="33">
        <v>1.6874610000000001</v>
      </c>
      <c r="DN121" s="33">
        <v>1.3368329999999999</v>
      </c>
      <c r="DO121" s="33">
        <v>1.344255</v>
      </c>
      <c r="DP121" s="33">
        <v>1.318592</v>
      </c>
      <c r="DQ121" s="33">
        <v>1.331396</v>
      </c>
      <c r="DR121" s="33">
        <v>1.196054</v>
      </c>
      <c r="DS121" s="33">
        <v>1.1722429999999999</v>
      </c>
      <c r="DT121" s="33">
        <v>1.0346139999999999</v>
      </c>
      <c r="DU121" s="33">
        <v>1.360333</v>
      </c>
      <c r="DV121" s="33">
        <v>1.285974</v>
      </c>
      <c r="DW121" s="33">
        <v>1.3709899999999999</v>
      </c>
      <c r="DX121" s="33">
        <v>1.28325</v>
      </c>
      <c r="DY121" s="33">
        <v>1.4833590000000001</v>
      </c>
      <c r="DZ121" s="33">
        <v>1.3099890000000001</v>
      </c>
      <c r="EA121" s="33">
        <v>1.2495560000000001</v>
      </c>
      <c r="EB121" s="33">
        <v>1.501762</v>
      </c>
      <c r="EC121" s="33">
        <v>1.5446519999999999</v>
      </c>
      <c r="ED121" s="33">
        <v>1.277922</v>
      </c>
      <c r="EE121" s="33">
        <v>1.3984239999999999</v>
      </c>
      <c r="EF121" s="33">
        <v>2.0132460000000001</v>
      </c>
      <c r="EG121" s="33">
        <v>2.050297</v>
      </c>
      <c r="EH121" s="33">
        <v>2.2038799999999998</v>
      </c>
      <c r="EI121" s="33">
        <v>2.255881</v>
      </c>
      <c r="EJ121" s="33">
        <v>1.9606239999999999</v>
      </c>
      <c r="EK121" s="33">
        <v>2.053391</v>
      </c>
      <c r="EL121" s="33">
        <v>1.6564220000000001</v>
      </c>
      <c r="EM121" s="33">
        <v>1.6311899999999999</v>
      </c>
      <c r="EN121" s="33">
        <v>1.599961</v>
      </c>
      <c r="EO121" s="33">
        <v>1.6160909999999999</v>
      </c>
      <c r="EP121" s="33">
        <v>1.480653</v>
      </c>
      <c r="EQ121" s="33">
        <v>1.459649</v>
      </c>
      <c r="ER121" s="33">
        <v>1.3116680000000001</v>
      </c>
      <c r="ES121" s="33">
        <v>73.778630000000007</v>
      </c>
      <c r="ET121" s="33">
        <v>74.083849999999998</v>
      </c>
      <c r="EU121" s="33">
        <v>73.12021</v>
      </c>
      <c r="EV121" s="33">
        <v>72.893410000000003</v>
      </c>
      <c r="EW121" s="33">
        <v>72.674679999999995</v>
      </c>
      <c r="EX121" s="33">
        <v>72.385909999999996</v>
      </c>
      <c r="EY121" s="33">
        <v>72.449020000000004</v>
      </c>
      <c r="EZ121" s="33">
        <v>72.31756</v>
      </c>
      <c r="FA121" s="33">
        <v>77.385130000000004</v>
      </c>
      <c r="FB121" s="33">
        <v>83.570689999999999</v>
      </c>
      <c r="FC121" s="33">
        <v>88.765010000000004</v>
      </c>
      <c r="FD121" s="33">
        <v>92.384900000000002</v>
      </c>
      <c r="FE121" s="33">
        <v>94.11224</v>
      </c>
      <c r="FF121" s="33">
        <v>93.277730000000005</v>
      </c>
      <c r="FG121" s="33">
        <v>92.806790000000007</v>
      </c>
      <c r="FH121" s="33">
        <v>90.999930000000006</v>
      </c>
      <c r="FI121" s="33">
        <v>90.505020000000002</v>
      </c>
      <c r="FJ121" s="33">
        <v>88.894400000000005</v>
      </c>
      <c r="FK121" s="33">
        <v>87.299660000000003</v>
      </c>
      <c r="FL121" s="33">
        <v>83.161929999999998</v>
      </c>
      <c r="FM121" s="33">
        <v>79.721829999999997</v>
      </c>
      <c r="FN121" s="33">
        <v>78.477680000000007</v>
      </c>
      <c r="FO121" s="33">
        <v>77.237260000000006</v>
      </c>
      <c r="FP121" s="33">
        <v>75.849310000000003</v>
      </c>
      <c r="FQ121" s="33">
        <v>9.6578669999999995</v>
      </c>
      <c r="FR121" s="33">
        <v>0.52000190000000002</v>
      </c>
      <c r="FS121">
        <v>0</v>
      </c>
    </row>
    <row r="122" spans="1:175" x14ac:dyDescent="0.2">
      <c r="A122" t="s">
        <v>181</v>
      </c>
      <c r="B122" t="s">
        <v>223</v>
      </c>
      <c r="C122">
        <v>42978</v>
      </c>
      <c r="D122">
        <v>181</v>
      </c>
      <c r="E122" s="33">
        <v>14.079459999999999</v>
      </c>
      <c r="F122" s="33">
        <v>13.05035</v>
      </c>
      <c r="G122" s="33">
        <v>12.71306</v>
      </c>
      <c r="H122" s="33">
        <v>12.796609999999999</v>
      </c>
      <c r="I122" s="33">
        <v>12.67638</v>
      </c>
      <c r="J122" s="33">
        <v>14.056850000000001</v>
      </c>
      <c r="K122" s="33">
        <v>16.294139999999999</v>
      </c>
      <c r="L122" s="33">
        <v>20.135429999999999</v>
      </c>
      <c r="M122" s="33">
        <v>20.383959999999998</v>
      </c>
      <c r="N122" s="33">
        <v>24.210889999999999</v>
      </c>
      <c r="O122" s="33">
        <v>28.91085</v>
      </c>
      <c r="P122" s="33">
        <v>30.710049999999999</v>
      </c>
      <c r="Q122" s="33">
        <v>31.10669</v>
      </c>
      <c r="R122" s="33">
        <v>30.522500000000001</v>
      </c>
      <c r="S122" s="33">
        <v>31.483149999999998</v>
      </c>
      <c r="T122" s="33">
        <v>31.098189999999999</v>
      </c>
      <c r="U122" s="33">
        <v>32.177660000000003</v>
      </c>
      <c r="V122" s="33">
        <v>31.895859999999999</v>
      </c>
      <c r="W122" s="33">
        <v>27.868600000000001</v>
      </c>
      <c r="X122" s="33">
        <v>25.350560000000002</v>
      </c>
      <c r="Y122" s="33">
        <v>23.061260000000001</v>
      </c>
      <c r="Z122" s="33">
        <v>21.152149999999999</v>
      </c>
      <c r="AA122" s="33">
        <v>17.54899</v>
      </c>
      <c r="AB122" s="33">
        <v>14.75933</v>
      </c>
      <c r="AC122" s="33">
        <v>-0.40075559999999999</v>
      </c>
      <c r="AD122" s="33">
        <v>-1.1865889999999999</v>
      </c>
      <c r="AE122" s="33">
        <v>-1.220146</v>
      </c>
      <c r="AF122" s="33">
        <v>-0.97703490000000004</v>
      </c>
      <c r="AG122" s="33">
        <v>-1.3264530000000001</v>
      </c>
      <c r="AH122" s="33">
        <v>-0.8182142</v>
      </c>
      <c r="AI122" s="33">
        <v>2.6426700000000001E-2</v>
      </c>
      <c r="AJ122" s="33">
        <v>0.31701859999999998</v>
      </c>
      <c r="AK122" s="33">
        <v>-3.241107</v>
      </c>
      <c r="AL122" s="33">
        <v>-1.9916039999999999</v>
      </c>
      <c r="AM122" s="33">
        <v>0.45129449999999999</v>
      </c>
      <c r="AN122" s="33">
        <v>-5.1597939999999998</v>
      </c>
      <c r="AO122" s="33">
        <v>-6.1184409999999998</v>
      </c>
      <c r="AP122" s="33">
        <v>-7.2868329999999997</v>
      </c>
      <c r="AQ122" s="33">
        <v>-7.1389199999999997</v>
      </c>
      <c r="AR122" s="33">
        <v>-1.5912440000000001</v>
      </c>
      <c r="AS122" s="33">
        <v>-1.320821</v>
      </c>
      <c r="AT122" s="33">
        <v>0.46224300000000001</v>
      </c>
      <c r="AU122" s="33">
        <v>-0.46748679999999998</v>
      </c>
      <c r="AV122" s="33">
        <v>-0.67617799999999995</v>
      </c>
      <c r="AW122" s="33">
        <v>-2.4678610000000001</v>
      </c>
      <c r="AX122" s="33">
        <v>-0.29532599999999998</v>
      </c>
      <c r="AY122" s="33">
        <v>-0.95498229999999995</v>
      </c>
      <c r="AZ122" s="33">
        <v>-1.5300119999999999</v>
      </c>
      <c r="BA122" s="33">
        <v>2.2060900000000001E-2</v>
      </c>
      <c r="BB122" s="33">
        <v>-0.78514740000000005</v>
      </c>
      <c r="BC122" s="33">
        <v>-0.83899520000000005</v>
      </c>
      <c r="BD122" s="33">
        <v>-0.59387219999999996</v>
      </c>
      <c r="BE122" s="33">
        <v>-0.90223439999999999</v>
      </c>
      <c r="BF122" s="33">
        <v>-0.34742450000000002</v>
      </c>
      <c r="BG122" s="33">
        <v>0.4773886</v>
      </c>
      <c r="BH122" s="33">
        <v>0.64026780000000005</v>
      </c>
      <c r="BI122" s="33">
        <v>-2.7607979999999999</v>
      </c>
      <c r="BJ122" s="33">
        <v>-1.2856160000000001</v>
      </c>
      <c r="BK122" s="33">
        <v>1.188223</v>
      </c>
      <c r="BL122" s="33">
        <v>-2.9501339999999998</v>
      </c>
      <c r="BM122" s="33">
        <v>-3.8237260000000002</v>
      </c>
      <c r="BN122" s="33">
        <v>-5.1100989999999999</v>
      </c>
      <c r="BO122" s="33">
        <v>-4.6575350000000002</v>
      </c>
      <c r="BP122" s="33">
        <v>-0.84124399999999999</v>
      </c>
      <c r="BQ122" s="33">
        <v>-0.64429289999999995</v>
      </c>
      <c r="BR122" s="33">
        <v>1.4522470000000001</v>
      </c>
      <c r="BS122" s="33">
        <v>0.32679239999999998</v>
      </c>
      <c r="BT122" s="33">
        <v>2.5701399999999999E-2</v>
      </c>
      <c r="BU122" s="33">
        <v>-1.6073409999999999</v>
      </c>
      <c r="BV122" s="33">
        <v>0.47318359999999998</v>
      </c>
      <c r="BW122" s="33">
        <v>-0.51240940000000001</v>
      </c>
      <c r="BX122" s="33">
        <v>-1.19469</v>
      </c>
      <c r="BY122" s="33">
        <v>0.31490220000000002</v>
      </c>
      <c r="BZ122" s="33">
        <v>-0.50710999999999995</v>
      </c>
      <c r="CA122" s="33">
        <v>-0.57501119999999994</v>
      </c>
      <c r="CB122" s="33">
        <v>-0.32849489999999998</v>
      </c>
      <c r="CC122" s="33">
        <v>-0.60842169999999995</v>
      </c>
      <c r="CD122" s="33">
        <v>-2.1357000000000001E-2</v>
      </c>
      <c r="CE122" s="33">
        <v>0.78972350000000002</v>
      </c>
      <c r="CF122" s="33">
        <v>0.86414930000000001</v>
      </c>
      <c r="CG122" s="33">
        <v>-2.4281380000000001</v>
      </c>
      <c r="CH122" s="33">
        <v>-0.79665010000000003</v>
      </c>
      <c r="CI122" s="33">
        <v>1.698617</v>
      </c>
      <c r="CJ122" s="33">
        <v>-1.4197310000000001</v>
      </c>
      <c r="CK122" s="33">
        <v>-2.234413</v>
      </c>
      <c r="CL122" s="33">
        <v>-3.6025</v>
      </c>
      <c r="CM122" s="33">
        <v>-2.9389349999999999</v>
      </c>
      <c r="CN122" s="33">
        <v>-0.32179609999999997</v>
      </c>
      <c r="CO122" s="33">
        <v>-0.1757319</v>
      </c>
      <c r="CP122" s="33">
        <v>2.137921</v>
      </c>
      <c r="CQ122" s="33">
        <v>0.87690780000000002</v>
      </c>
      <c r="CR122" s="33">
        <v>0.51182090000000002</v>
      </c>
      <c r="CS122" s="33">
        <v>-1.011347</v>
      </c>
      <c r="CT122" s="33">
        <v>1.0054510000000001</v>
      </c>
      <c r="CU122" s="33">
        <v>-0.20588490000000001</v>
      </c>
      <c r="CV122" s="33">
        <v>-0.96244750000000001</v>
      </c>
      <c r="CW122" s="33">
        <v>0.60774360000000005</v>
      </c>
      <c r="CX122" s="33">
        <v>-0.22907269999999999</v>
      </c>
      <c r="CY122" s="33">
        <v>-0.3110272</v>
      </c>
      <c r="CZ122" s="33">
        <v>-6.3117599999999996E-2</v>
      </c>
      <c r="DA122" s="33">
        <v>-0.31460900000000003</v>
      </c>
      <c r="DB122" s="33">
        <v>0.3047105</v>
      </c>
      <c r="DC122" s="33">
        <v>1.102058</v>
      </c>
      <c r="DD122" s="33">
        <v>1.088031</v>
      </c>
      <c r="DE122" s="33">
        <v>-2.095478</v>
      </c>
      <c r="DF122" s="33">
        <v>-0.30768459999999997</v>
      </c>
      <c r="DG122" s="33">
        <v>2.2090109999999998</v>
      </c>
      <c r="DH122" s="33">
        <v>0.1106728</v>
      </c>
      <c r="DI122" s="33">
        <v>-0.64510020000000001</v>
      </c>
      <c r="DJ122" s="33">
        <v>-2.0949010000000001</v>
      </c>
      <c r="DK122" s="33">
        <v>-1.2203349999999999</v>
      </c>
      <c r="DL122" s="33">
        <v>0.19765189999999999</v>
      </c>
      <c r="DM122" s="33">
        <v>0.29282920000000001</v>
      </c>
      <c r="DN122" s="33">
        <v>2.8235950000000001</v>
      </c>
      <c r="DO122" s="33">
        <v>1.4270229999999999</v>
      </c>
      <c r="DP122" s="33">
        <v>0.99794039999999995</v>
      </c>
      <c r="DQ122" s="33">
        <v>-0.41535329999999998</v>
      </c>
      <c r="DR122" s="33">
        <v>1.5377190000000001</v>
      </c>
      <c r="DS122" s="33">
        <v>0.1006398</v>
      </c>
      <c r="DT122" s="33">
        <v>-0.73020479999999999</v>
      </c>
      <c r="DU122" s="33">
        <v>1.0305599999999999</v>
      </c>
      <c r="DV122" s="33">
        <v>0.1723691</v>
      </c>
      <c r="DW122" s="33">
        <v>7.0123699999999997E-2</v>
      </c>
      <c r="DX122" s="33">
        <v>0.32004510000000003</v>
      </c>
      <c r="DY122" s="33">
        <v>0.10960979999999999</v>
      </c>
      <c r="DZ122" s="33">
        <v>0.77550010000000003</v>
      </c>
      <c r="EA122" s="33">
        <v>1.5530200000000001</v>
      </c>
      <c r="EB122" s="33">
        <v>1.4112800000000001</v>
      </c>
      <c r="EC122" s="33">
        <v>-1.6151690000000001</v>
      </c>
      <c r="ED122" s="33">
        <v>0.39830389999999999</v>
      </c>
      <c r="EE122" s="33">
        <v>2.9459390000000001</v>
      </c>
      <c r="EF122" s="33">
        <v>2.3203330000000002</v>
      </c>
      <c r="EG122" s="33">
        <v>1.6496150000000001</v>
      </c>
      <c r="EH122" s="33">
        <v>8.1833100000000006E-2</v>
      </c>
      <c r="EI122" s="33">
        <v>1.26105</v>
      </c>
      <c r="EJ122" s="33">
        <v>0.94765219999999994</v>
      </c>
      <c r="EK122" s="33">
        <v>0.96935689999999997</v>
      </c>
      <c r="EL122" s="33">
        <v>3.813599</v>
      </c>
      <c r="EM122" s="33">
        <v>2.2213020000000001</v>
      </c>
      <c r="EN122" s="33">
        <v>1.6998200000000001</v>
      </c>
      <c r="EO122" s="33">
        <v>0.44516699999999998</v>
      </c>
      <c r="EP122" s="33">
        <v>2.3062279999999999</v>
      </c>
      <c r="EQ122" s="33">
        <v>0.54321260000000005</v>
      </c>
      <c r="ER122" s="33">
        <v>-0.39488329999999999</v>
      </c>
      <c r="ES122" s="33">
        <v>73.404409999999999</v>
      </c>
      <c r="ET122" s="33">
        <v>72.689840000000004</v>
      </c>
      <c r="EU122" s="33">
        <v>72.246189999999999</v>
      </c>
      <c r="EV122" s="33">
        <v>71.922259999999994</v>
      </c>
      <c r="EW122" s="33">
        <v>71.948980000000006</v>
      </c>
      <c r="EX122" s="33">
        <v>71.866119999999995</v>
      </c>
      <c r="EY122" s="33">
        <v>71.154730000000001</v>
      </c>
      <c r="EZ122" s="33">
        <v>71.091220000000007</v>
      </c>
      <c r="FA122" s="33">
        <v>73.966939999999994</v>
      </c>
      <c r="FB122" s="33">
        <v>78.493219999999994</v>
      </c>
      <c r="FC122" s="33">
        <v>81.936099999999996</v>
      </c>
      <c r="FD122" s="33">
        <v>83.802109999999999</v>
      </c>
      <c r="FE122" s="33">
        <v>86.545100000000005</v>
      </c>
      <c r="FF122" s="33">
        <v>86.168509999999998</v>
      </c>
      <c r="FG122" s="33">
        <v>85.953410000000005</v>
      </c>
      <c r="FH122" s="33">
        <v>85.117450000000005</v>
      </c>
      <c r="FI122" s="33">
        <v>85.194230000000005</v>
      </c>
      <c r="FJ122" s="33">
        <v>85.02825</v>
      </c>
      <c r="FK122" s="33">
        <v>83.732669999999999</v>
      </c>
      <c r="FL122" s="33">
        <v>79.158090000000001</v>
      </c>
      <c r="FM122" s="33">
        <v>76.467579999999998</v>
      </c>
      <c r="FN122" s="33">
        <v>75.296549999999996</v>
      </c>
      <c r="FO122" s="33">
        <v>73.75573</v>
      </c>
      <c r="FP122" s="33">
        <v>72.153310000000005</v>
      </c>
      <c r="FQ122" s="33">
        <v>15.762119999999999</v>
      </c>
      <c r="FR122" s="33">
        <v>1.774189</v>
      </c>
      <c r="FS122">
        <v>0</v>
      </c>
    </row>
    <row r="123" spans="1:175" x14ac:dyDescent="0.2">
      <c r="A123" t="s">
        <v>181</v>
      </c>
      <c r="B123" t="s">
        <v>223</v>
      </c>
      <c r="C123">
        <v>42979</v>
      </c>
      <c r="D123">
        <v>181</v>
      </c>
      <c r="E123" s="33">
        <v>13.33694</v>
      </c>
      <c r="F123" s="33">
        <v>13.100110000000001</v>
      </c>
      <c r="G123" s="33">
        <v>12.99738</v>
      </c>
      <c r="H123" s="33">
        <v>12.67651</v>
      </c>
      <c r="I123" s="33">
        <v>12.42901</v>
      </c>
      <c r="J123" s="33">
        <v>13.219340000000001</v>
      </c>
      <c r="K123" s="33">
        <v>15.443659999999999</v>
      </c>
      <c r="L123" s="33">
        <v>19.340389999999999</v>
      </c>
      <c r="M123" s="33">
        <v>22.686990000000002</v>
      </c>
      <c r="N123" s="33">
        <v>25.96959</v>
      </c>
      <c r="O123" s="33">
        <v>30.289950000000001</v>
      </c>
      <c r="P123" s="33">
        <v>31.07321</v>
      </c>
      <c r="Q123" s="33">
        <v>31.123190000000001</v>
      </c>
      <c r="R123" s="33">
        <v>32.095619999999997</v>
      </c>
      <c r="S123" s="33">
        <v>32.829149999999998</v>
      </c>
      <c r="T123" s="33">
        <v>31.663229999999999</v>
      </c>
      <c r="U123" s="33">
        <v>31.344090000000001</v>
      </c>
      <c r="V123" s="33">
        <v>30.492650000000001</v>
      </c>
      <c r="W123" s="33">
        <v>28.17897</v>
      </c>
      <c r="X123" s="33">
        <v>26.324280000000002</v>
      </c>
      <c r="Y123" s="33">
        <v>24.73584</v>
      </c>
      <c r="Z123" s="33">
        <v>23.119299999999999</v>
      </c>
      <c r="AA123" s="33">
        <v>18.912269999999999</v>
      </c>
      <c r="AB123" s="33">
        <v>16.093139999999998</v>
      </c>
      <c r="AC123" s="33">
        <v>-1.949751</v>
      </c>
      <c r="AD123" s="33">
        <v>-1.860195</v>
      </c>
      <c r="AE123" s="33">
        <v>-1.506759</v>
      </c>
      <c r="AF123" s="33">
        <v>-1.692475</v>
      </c>
      <c r="AG123" s="33">
        <v>-1.910998</v>
      </c>
      <c r="AH123" s="33">
        <v>-2.311906</v>
      </c>
      <c r="AI123" s="33">
        <v>-1.6736089999999999</v>
      </c>
      <c r="AJ123" s="33">
        <v>-2.4576169999999999</v>
      </c>
      <c r="AK123" s="33">
        <v>-2.9455900000000002</v>
      </c>
      <c r="AL123" s="33">
        <v>-2.6206049999999999</v>
      </c>
      <c r="AM123" s="33">
        <v>-1.2798389999999999</v>
      </c>
      <c r="AN123" s="33">
        <v>-2.0583680000000002</v>
      </c>
      <c r="AO123" s="33">
        <v>-2.648644</v>
      </c>
      <c r="AP123" s="33">
        <v>-5.7496429999999998</v>
      </c>
      <c r="AQ123" s="33">
        <v>-1.1584890000000001</v>
      </c>
      <c r="AR123" s="33">
        <v>-2.245126</v>
      </c>
      <c r="AS123" s="33">
        <v>-4.7280100000000003</v>
      </c>
      <c r="AT123" s="33">
        <v>-2.3210700000000002</v>
      </c>
      <c r="AU123" s="33">
        <v>-0.58480750000000004</v>
      </c>
      <c r="AV123" s="33">
        <v>-0.1927584</v>
      </c>
      <c r="AW123" s="33">
        <v>-0.4310271</v>
      </c>
      <c r="AX123" s="33">
        <v>-0.48526780000000003</v>
      </c>
      <c r="AY123" s="33">
        <v>-2.793539</v>
      </c>
      <c r="AZ123" s="33">
        <v>-2.951972</v>
      </c>
      <c r="BA123" s="33">
        <v>-1.6122320000000001</v>
      </c>
      <c r="BB123" s="33">
        <v>-1.5140290000000001</v>
      </c>
      <c r="BC123" s="33">
        <v>-1.1751819999999999</v>
      </c>
      <c r="BD123" s="33">
        <v>-1.3711850000000001</v>
      </c>
      <c r="BE123" s="33">
        <v>-1.585199</v>
      </c>
      <c r="BF123" s="33">
        <v>-1.9105099999999999</v>
      </c>
      <c r="BG123" s="33">
        <v>-1.2660260000000001</v>
      </c>
      <c r="BH123" s="33">
        <v>-2.0434320000000001</v>
      </c>
      <c r="BI123" s="33">
        <v>-2.5452050000000002</v>
      </c>
      <c r="BJ123" s="33">
        <v>-2.0811199999999999</v>
      </c>
      <c r="BK123" s="33">
        <v>-0.44641239999999999</v>
      </c>
      <c r="BL123" s="33">
        <v>-1.1617120000000001</v>
      </c>
      <c r="BM123" s="33">
        <v>-1.9227540000000001</v>
      </c>
      <c r="BN123" s="33">
        <v>-3.9486759999999999</v>
      </c>
      <c r="BO123" s="33">
        <v>-0.3363834</v>
      </c>
      <c r="BP123" s="33">
        <v>-1.395297</v>
      </c>
      <c r="BQ123" s="33">
        <v>-3.350765</v>
      </c>
      <c r="BR123" s="33">
        <v>-1.539739</v>
      </c>
      <c r="BS123" s="33">
        <v>0.32452379999999997</v>
      </c>
      <c r="BT123" s="33">
        <v>0.68256170000000005</v>
      </c>
      <c r="BU123" s="33">
        <v>0.43857550000000001</v>
      </c>
      <c r="BV123" s="33">
        <v>0.51262470000000004</v>
      </c>
      <c r="BW123" s="33">
        <v>-1.9528909999999999</v>
      </c>
      <c r="BX123" s="33">
        <v>-2.3178800000000002</v>
      </c>
      <c r="BY123" s="33">
        <v>-1.3784670000000001</v>
      </c>
      <c r="BZ123" s="33">
        <v>-1.274275</v>
      </c>
      <c r="CA123" s="33">
        <v>-0.94553209999999999</v>
      </c>
      <c r="CB123" s="33">
        <v>-1.1486609999999999</v>
      </c>
      <c r="CC123" s="33">
        <v>-1.359551</v>
      </c>
      <c r="CD123" s="33">
        <v>-1.6325050000000001</v>
      </c>
      <c r="CE123" s="33">
        <v>-0.98373529999999998</v>
      </c>
      <c r="CF123" s="33">
        <v>-1.75657</v>
      </c>
      <c r="CG123" s="33">
        <v>-2.2678989999999999</v>
      </c>
      <c r="CH123" s="33">
        <v>-1.7074739999999999</v>
      </c>
      <c r="CI123" s="33">
        <v>0.13081599999999999</v>
      </c>
      <c r="CJ123" s="33">
        <v>-0.54069140000000004</v>
      </c>
      <c r="CK123" s="33">
        <v>-1.420005</v>
      </c>
      <c r="CL123" s="33">
        <v>-2.7013319999999998</v>
      </c>
      <c r="CM123" s="33">
        <v>0.23300419999999999</v>
      </c>
      <c r="CN123" s="33">
        <v>-0.80670790000000003</v>
      </c>
      <c r="CO123" s="33">
        <v>-2.39689</v>
      </c>
      <c r="CP123" s="33">
        <v>-0.99859200000000004</v>
      </c>
      <c r="CQ123" s="33">
        <v>0.9543239</v>
      </c>
      <c r="CR123" s="33">
        <v>1.2888059999999999</v>
      </c>
      <c r="CS123" s="33">
        <v>1.0408599999999999</v>
      </c>
      <c r="CT123" s="33">
        <v>1.203762</v>
      </c>
      <c r="CU123" s="33">
        <v>-1.3706609999999999</v>
      </c>
      <c r="CV123" s="33">
        <v>-1.878709</v>
      </c>
      <c r="CW123" s="33">
        <v>-1.144703</v>
      </c>
      <c r="CX123" s="33">
        <v>-1.034521</v>
      </c>
      <c r="CY123" s="33">
        <v>-0.71588280000000004</v>
      </c>
      <c r="CZ123" s="33">
        <v>-0.92613749999999995</v>
      </c>
      <c r="DA123" s="33">
        <v>-1.1339030000000001</v>
      </c>
      <c r="DB123" s="33">
        <v>-1.3545</v>
      </c>
      <c r="DC123" s="33">
        <v>-0.70144459999999997</v>
      </c>
      <c r="DD123" s="33">
        <v>-1.4697070000000001</v>
      </c>
      <c r="DE123" s="33">
        <v>-1.9905930000000001</v>
      </c>
      <c r="DF123" s="33">
        <v>-1.3338289999999999</v>
      </c>
      <c r="DG123" s="33">
        <v>0.70804440000000002</v>
      </c>
      <c r="DH123" s="33">
        <v>8.0329600000000001E-2</v>
      </c>
      <c r="DI123" s="33">
        <v>-0.9172553</v>
      </c>
      <c r="DJ123" s="33">
        <v>-1.4539880000000001</v>
      </c>
      <c r="DK123" s="33">
        <v>0.80239179999999999</v>
      </c>
      <c r="DL123" s="33">
        <v>-0.2181188</v>
      </c>
      <c r="DM123" s="33">
        <v>-1.443014</v>
      </c>
      <c r="DN123" s="33">
        <v>-0.45744459999999998</v>
      </c>
      <c r="DO123" s="33">
        <v>1.5841240000000001</v>
      </c>
      <c r="DP123" s="33">
        <v>1.8950499999999999</v>
      </c>
      <c r="DQ123" s="33">
        <v>1.6431439999999999</v>
      </c>
      <c r="DR123" s="33">
        <v>1.8948990000000001</v>
      </c>
      <c r="DS123" s="33">
        <v>-0.78843129999999995</v>
      </c>
      <c r="DT123" s="33">
        <v>-1.4395389999999999</v>
      </c>
      <c r="DU123" s="33">
        <v>-0.80718369999999995</v>
      </c>
      <c r="DV123" s="33">
        <v>-0.68835469999999999</v>
      </c>
      <c r="DW123" s="33">
        <v>-0.38430560000000002</v>
      </c>
      <c r="DX123" s="33">
        <v>-0.60484830000000001</v>
      </c>
      <c r="DY123" s="33">
        <v>-0.80810369999999998</v>
      </c>
      <c r="DZ123" s="33">
        <v>-0.95310530000000004</v>
      </c>
      <c r="EA123" s="33">
        <v>-0.2938617</v>
      </c>
      <c r="EB123" s="33">
        <v>-1.055523</v>
      </c>
      <c r="EC123" s="33">
        <v>-1.5902069999999999</v>
      </c>
      <c r="ED123" s="33">
        <v>-0.79434389999999999</v>
      </c>
      <c r="EE123" s="33">
        <v>1.541471</v>
      </c>
      <c r="EF123" s="33">
        <v>0.97698529999999995</v>
      </c>
      <c r="EG123" s="33">
        <v>-0.19136529999999999</v>
      </c>
      <c r="EH123" s="33">
        <v>0.34697800000000001</v>
      </c>
      <c r="EI123" s="33">
        <v>1.6244970000000001</v>
      </c>
      <c r="EJ123" s="33">
        <v>0.63171040000000001</v>
      </c>
      <c r="EK123" s="33">
        <v>-6.5769599999999998E-2</v>
      </c>
      <c r="EL123" s="33">
        <v>0.32388630000000002</v>
      </c>
      <c r="EM123" s="33">
        <v>2.493455</v>
      </c>
      <c r="EN123" s="33">
        <v>2.7703700000000002</v>
      </c>
      <c r="EO123" s="33">
        <v>2.5127470000000001</v>
      </c>
      <c r="EP123" s="33">
        <v>2.892792</v>
      </c>
      <c r="EQ123" s="33">
        <v>5.22163E-2</v>
      </c>
      <c r="ER123" s="33">
        <v>-0.80544610000000005</v>
      </c>
      <c r="ES123" s="33">
        <v>73.118290000000002</v>
      </c>
      <c r="ET123" s="33">
        <v>74.073710000000005</v>
      </c>
      <c r="EU123" s="33">
        <v>72.701390000000004</v>
      </c>
      <c r="EV123" s="33">
        <v>72.563479999999998</v>
      </c>
      <c r="EW123" s="33">
        <v>72.070790000000002</v>
      </c>
      <c r="EX123" s="33">
        <v>72.149389999999997</v>
      </c>
      <c r="EY123" s="33">
        <v>72.105860000000007</v>
      </c>
      <c r="EZ123" s="33">
        <v>72.255250000000004</v>
      </c>
      <c r="FA123" s="33">
        <v>78.093389999999999</v>
      </c>
      <c r="FB123" s="33">
        <v>85.493840000000006</v>
      </c>
      <c r="FC123" s="33">
        <v>90.825630000000004</v>
      </c>
      <c r="FD123" s="33">
        <v>93.797449999999998</v>
      </c>
      <c r="FE123" s="33">
        <v>93.848079999999996</v>
      </c>
      <c r="FF123" s="33">
        <v>92.942139999999995</v>
      </c>
      <c r="FG123" s="33">
        <v>93.226079999999996</v>
      </c>
      <c r="FH123" s="33">
        <v>93.033829999999995</v>
      </c>
      <c r="FI123" s="33">
        <v>91.965260000000001</v>
      </c>
      <c r="FJ123" s="33">
        <v>89.943470000000005</v>
      </c>
      <c r="FK123" s="33">
        <v>87.259590000000003</v>
      </c>
      <c r="FL123" s="33">
        <v>84.849689999999995</v>
      </c>
      <c r="FM123" s="33">
        <v>81.705609999999993</v>
      </c>
      <c r="FN123" s="33">
        <v>80.612530000000007</v>
      </c>
      <c r="FO123" s="33">
        <v>79.517489999999995</v>
      </c>
      <c r="FP123" s="33">
        <v>78.556950000000001</v>
      </c>
      <c r="FQ123" s="33">
        <v>14.57131</v>
      </c>
      <c r="FR123" s="33">
        <v>1.1032569999999999</v>
      </c>
      <c r="FS123">
        <v>0</v>
      </c>
    </row>
    <row r="124" spans="1:175" x14ac:dyDescent="0.2">
      <c r="A124" t="s">
        <v>181</v>
      </c>
      <c r="B124" t="s">
        <v>223</v>
      </c>
      <c r="C124">
        <v>42980</v>
      </c>
      <c r="D124">
        <v>183</v>
      </c>
      <c r="E124" s="33">
        <v>13.98028</v>
      </c>
      <c r="F124" s="33">
        <v>13.66287</v>
      </c>
      <c r="G124" s="33">
        <v>13.578860000000001</v>
      </c>
      <c r="H124" s="33">
        <v>13.610519999999999</v>
      </c>
      <c r="I124" s="33">
        <v>13.43268</v>
      </c>
      <c r="J124" s="33">
        <v>14.00933</v>
      </c>
      <c r="K124" s="33">
        <v>14.83642</v>
      </c>
      <c r="L124" s="33">
        <v>16.668900000000001</v>
      </c>
      <c r="M124" s="33">
        <v>18.523070000000001</v>
      </c>
      <c r="N124" s="33">
        <v>20.886869999999998</v>
      </c>
      <c r="O124" s="33">
        <v>23.497920000000001</v>
      </c>
      <c r="P124" s="33">
        <v>24.824619999999999</v>
      </c>
      <c r="Q124" s="33">
        <v>24.96303</v>
      </c>
      <c r="R124" s="33">
        <v>25.11224</v>
      </c>
      <c r="S124" s="33">
        <v>25.088999999999999</v>
      </c>
      <c r="T124" s="33">
        <v>25.248539999999998</v>
      </c>
      <c r="U124" s="33">
        <v>26.239339999999999</v>
      </c>
      <c r="V124" s="33">
        <v>26.125350000000001</v>
      </c>
      <c r="W124" s="33">
        <v>25.553879999999999</v>
      </c>
      <c r="X124" s="33">
        <v>25.313749999999999</v>
      </c>
      <c r="Y124" s="33">
        <v>23.301690000000001</v>
      </c>
      <c r="Z124" s="33">
        <v>22.018750000000001</v>
      </c>
      <c r="AA124" s="33">
        <v>19.50507</v>
      </c>
      <c r="AB124" s="33">
        <v>16.64866</v>
      </c>
      <c r="AC124" s="33">
        <v>-3.4077700000000002</v>
      </c>
      <c r="AD124" s="33">
        <v>-2.8480639999999999</v>
      </c>
      <c r="AE124" s="33">
        <v>-2.3003439999999999</v>
      </c>
      <c r="AF124" s="33">
        <v>-1.7547839999999999</v>
      </c>
      <c r="AG124" s="33">
        <v>-2.5134880000000002</v>
      </c>
      <c r="AH124" s="33">
        <v>-2.0476290000000001</v>
      </c>
      <c r="AI124" s="33">
        <v>-1.7252270000000001</v>
      </c>
      <c r="AJ124" s="33">
        <v>-3.1448170000000002</v>
      </c>
      <c r="AK124" s="33">
        <v>-3.8268369999999998</v>
      </c>
      <c r="AL124" s="33">
        <v>-3.7098529999999998</v>
      </c>
      <c r="AM124" s="33">
        <v>-5.887918</v>
      </c>
      <c r="AN124" s="33">
        <v>-9.4690449999999995</v>
      </c>
      <c r="AO124" s="33">
        <v>-7.9010860000000003</v>
      </c>
      <c r="AP124" s="33">
        <v>-4.6961950000000003</v>
      </c>
      <c r="AQ124" s="33">
        <v>-8.3913460000000004</v>
      </c>
      <c r="AR124" s="33">
        <v>-3.6588029999999998</v>
      </c>
      <c r="AS124" s="33">
        <v>-4.7152190000000003</v>
      </c>
      <c r="AT124" s="33">
        <v>-3.997207</v>
      </c>
      <c r="AU124" s="33">
        <v>-2.9194089999999999</v>
      </c>
      <c r="AV124" s="33">
        <v>-7.1352320000000002</v>
      </c>
      <c r="AW124" s="33">
        <v>-7.5100439999999997</v>
      </c>
      <c r="AX124" s="33">
        <v>-2.6125919999999998</v>
      </c>
      <c r="AY124" s="33">
        <v>-2.911133</v>
      </c>
      <c r="AZ124" s="33">
        <v>-3.7170139999999998</v>
      </c>
      <c r="BA124" s="33">
        <v>-2.8009650000000001</v>
      </c>
      <c r="BB124" s="33">
        <v>-2.2473619999999999</v>
      </c>
      <c r="BC124" s="33">
        <v>-1.764796</v>
      </c>
      <c r="BD124" s="33">
        <v>-1.2632920000000001</v>
      </c>
      <c r="BE124" s="33">
        <v>-1.9424399999999999</v>
      </c>
      <c r="BF124" s="33">
        <v>-1.55277</v>
      </c>
      <c r="BG124" s="33">
        <v>-1.138002</v>
      </c>
      <c r="BH124" s="33">
        <v>-2.490888</v>
      </c>
      <c r="BI124" s="33">
        <v>-3.2223639999999998</v>
      </c>
      <c r="BJ124" s="33">
        <v>-3.0080740000000001</v>
      </c>
      <c r="BK124" s="33">
        <v>-4.7137060000000002</v>
      </c>
      <c r="BL124" s="33">
        <v>-7.045998</v>
      </c>
      <c r="BM124" s="33">
        <v>-6.0537910000000004</v>
      </c>
      <c r="BN124" s="33">
        <v>-3.8619289999999999</v>
      </c>
      <c r="BO124" s="33">
        <v>-6.4740130000000002</v>
      </c>
      <c r="BP124" s="33">
        <v>-2.9332319999999998</v>
      </c>
      <c r="BQ124" s="33">
        <v>-3.6232389999999999</v>
      </c>
      <c r="BR124" s="33">
        <v>-3.1229849999999999</v>
      </c>
      <c r="BS124" s="33">
        <v>-2.1098349999999999</v>
      </c>
      <c r="BT124" s="33">
        <v>-4.9118979999999999</v>
      </c>
      <c r="BU124" s="33">
        <v>-5.3848130000000003</v>
      </c>
      <c r="BV124" s="33">
        <v>-1.505298</v>
      </c>
      <c r="BW124" s="33">
        <v>-2.0121869999999999</v>
      </c>
      <c r="BX124" s="33">
        <v>-2.9532820000000002</v>
      </c>
      <c r="BY124" s="33">
        <v>-2.3806929999999999</v>
      </c>
      <c r="BZ124" s="33">
        <v>-1.831318</v>
      </c>
      <c r="CA124" s="33">
        <v>-1.3938759999999999</v>
      </c>
      <c r="CB124" s="33">
        <v>-0.92288700000000001</v>
      </c>
      <c r="CC124" s="33">
        <v>-1.5469349999999999</v>
      </c>
      <c r="CD124" s="33">
        <v>-1.210032</v>
      </c>
      <c r="CE124" s="33">
        <v>-0.73129250000000001</v>
      </c>
      <c r="CF124" s="33">
        <v>-2.037979</v>
      </c>
      <c r="CG124" s="33">
        <v>-2.8037079999999999</v>
      </c>
      <c r="CH124" s="33">
        <v>-2.5220250000000002</v>
      </c>
      <c r="CI124" s="33">
        <v>-3.9004509999999999</v>
      </c>
      <c r="CJ124" s="33">
        <v>-5.3678030000000003</v>
      </c>
      <c r="CK124" s="33">
        <v>-4.7743599999999997</v>
      </c>
      <c r="CL124" s="33">
        <v>-3.2841179999999999</v>
      </c>
      <c r="CM124" s="33">
        <v>-5.1460739999999996</v>
      </c>
      <c r="CN124" s="33">
        <v>-2.430704</v>
      </c>
      <c r="CO124" s="33">
        <v>-2.8669359999999999</v>
      </c>
      <c r="CP124" s="33">
        <v>-2.5175019999999999</v>
      </c>
      <c r="CQ124" s="33">
        <v>-1.549126</v>
      </c>
      <c r="CR124" s="33">
        <v>-3.372023</v>
      </c>
      <c r="CS124" s="33">
        <v>-3.9128850000000002</v>
      </c>
      <c r="CT124" s="33">
        <v>-0.73838910000000002</v>
      </c>
      <c r="CU124" s="33">
        <v>-1.38958</v>
      </c>
      <c r="CV124" s="33">
        <v>-2.4243239999999999</v>
      </c>
      <c r="CW124" s="33">
        <v>-1.960421</v>
      </c>
      <c r="CX124" s="33">
        <v>-1.4152739999999999</v>
      </c>
      <c r="CY124" s="33">
        <v>-1.0229569999999999</v>
      </c>
      <c r="CZ124" s="33">
        <v>-0.58248160000000004</v>
      </c>
      <c r="DA124" s="33">
        <v>-1.151429</v>
      </c>
      <c r="DB124" s="33">
        <v>-0.86729449999999997</v>
      </c>
      <c r="DC124" s="33">
        <v>-0.3245827</v>
      </c>
      <c r="DD124" s="33">
        <v>-1.58507</v>
      </c>
      <c r="DE124" s="33">
        <v>-2.3850509999999998</v>
      </c>
      <c r="DF124" s="33">
        <v>-2.0359750000000001</v>
      </c>
      <c r="DG124" s="33">
        <v>-3.0871970000000002</v>
      </c>
      <c r="DH124" s="33">
        <v>-3.6896080000000002</v>
      </c>
      <c r="DI124" s="33">
        <v>-3.4949279999999998</v>
      </c>
      <c r="DJ124" s="33">
        <v>-2.7063079999999999</v>
      </c>
      <c r="DK124" s="33">
        <v>-3.8181349999999998</v>
      </c>
      <c r="DL124" s="33">
        <v>-1.9281759999999999</v>
      </c>
      <c r="DM124" s="33">
        <v>-2.1106340000000001</v>
      </c>
      <c r="DN124" s="33">
        <v>-1.912018</v>
      </c>
      <c r="DO124" s="33">
        <v>-0.98841769999999995</v>
      </c>
      <c r="DP124" s="33">
        <v>-1.8321480000000001</v>
      </c>
      <c r="DQ124" s="33">
        <v>-2.4409580000000002</v>
      </c>
      <c r="DR124" s="33">
        <v>2.8519599999999999E-2</v>
      </c>
      <c r="DS124" s="33">
        <v>-0.76697360000000003</v>
      </c>
      <c r="DT124" s="33">
        <v>-1.8953660000000001</v>
      </c>
      <c r="DU124" s="33">
        <v>-1.3536159999999999</v>
      </c>
      <c r="DV124" s="33">
        <v>-0.81457199999999996</v>
      </c>
      <c r="DW124" s="33">
        <v>-0.48740899999999998</v>
      </c>
      <c r="DX124" s="33">
        <v>-9.0990199999999993E-2</v>
      </c>
      <c r="DY124" s="33">
        <v>-0.58038160000000005</v>
      </c>
      <c r="DZ124" s="33">
        <v>-0.37243579999999998</v>
      </c>
      <c r="EA124" s="33">
        <v>0.26264179999999998</v>
      </c>
      <c r="EB124" s="33">
        <v>-0.93114180000000002</v>
      </c>
      <c r="EC124" s="33">
        <v>-1.780578</v>
      </c>
      <c r="ED124" s="33">
        <v>-1.3341959999999999</v>
      </c>
      <c r="EE124" s="33">
        <v>-1.9129860000000001</v>
      </c>
      <c r="EF124" s="33">
        <v>-1.266562</v>
      </c>
      <c r="EG124" s="33">
        <v>-1.6476329999999999</v>
      </c>
      <c r="EH124" s="33">
        <v>-1.8720410000000001</v>
      </c>
      <c r="EI124" s="33">
        <v>-1.9008020000000001</v>
      </c>
      <c r="EJ124" s="33">
        <v>-1.2026049999999999</v>
      </c>
      <c r="EK124" s="33">
        <v>-1.018653</v>
      </c>
      <c r="EL124" s="33">
        <v>-1.0377959999999999</v>
      </c>
      <c r="EM124" s="33">
        <v>-0.17884359999999999</v>
      </c>
      <c r="EN124" s="33">
        <v>0.39118649999999999</v>
      </c>
      <c r="EO124" s="33">
        <v>-0.31572729999999999</v>
      </c>
      <c r="EP124" s="33">
        <v>1.1358140000000001</v>
      </c>
      <c r="EQ124" s="33">
        <v>0.1319719</v>
      </c>
      <c r="ER124" s="33">
        <v>-1.131634</v>
      </c>
      <c r="ES124" s="33">
        <v>77.465999999999994</v>
      </c>
      <c r="ET124" s="33">
        <v>76.377449999999996</v>
      </c>
      <c r="EU124" s="33">
        <v>75.96217</v>
      </c>
      <c r="EV124" s="33">
        <v>75.339070000000007</v>
      </c>
      <c r="EW124" s="33">
        <v>74.577060000000003</v>
      </c>
      <c r="EX124" s="33">
        <v>73.791219999999996</v>
      </c>
      <c r="EY124" s="33">
        <v>73.221770000000006</v>
      </c>
      <c r="EZ124" s="33">
        <v>73.085859999999997</v>
      </c>
      <c r="FA124" s="33">
        <v>75.27946</v>
      </c>
      <c r="FB124" s="33">
        <v>80.130799999999994</v>
      </c>
      <c r="FC124" s="33">
        <v>85.272739999999999</v>
      </c>
      <c r="FD124" s="33">
        <v>88.615639999999999</v>
      </c>
      <c r="FE124" s="33">
        <v>92.835890000000006</v>
      </c>
      <c r="FF124" s="33">
        <v>94.165689999999998</v>
      </c>
      <c r="FG124" s="33">
        <v>92.47296</v>
      </c>
      <c r="FH124" s="33">
        <v>91.284869999999998</v>
      </c>
      <c r="FI124" s="33">
        <v>91.33229</v>
      </c>
      <c r="FJ124" s="33">
        <v>91.321340000000006</v>
      </c>
      <c r="FK124" s="33">
        <v>89.573560000000001</v>
      </c>
      <c r="FL124" s="33">
        <v>87.221080000000001</v>
      </c>
      <c r="FM124" s="33">
        <v>84.563500000000005</v>
      </c>
      <c r="FN124" s="33">
        <v>85.452010000000001</v>
      </c>
      <c r="FO124" s="33">
        <v>86.662279999999996</v>
      </c>
      <c r="FP124" s="33">
        <v>87.134829999999994</v>
      </c>
      <c r="FQ124" s="33">
        <v>21.726019999999998</v>
      </c>
      <c r="FR124" s="33">
        <v>1.656919</v>
      </c>
      <c r="FS124">
        <v>0</v>
      </c>
    </row>
    <row r="125" spans="1:175" x14ac:dyDescent="0.2">
      <c r="A125" t="s">
        <v>181</v>
      </c>
      <c r="B125" t="s">
        <v>223</v>
      </c>
      <c r="C125" t="s">
        <v>235</v>
      </c>
      <c r="D125">
        <v>181</v>
      </c>
      <c r="E125" s="33">
        <v>13.7082</v>
      </c>
      <c r="F125" s="33">
        <v>13.075229999999999</v>
      </c>
      <c r="G125" s="33">
        <v>12.855219999999999</v>
      </c>
      <c r="H125" s="33">
        <v>12.736560000000001</v>
      </c>
      <c r="I125" s="33">
        <v>12.5527</v>
      </c>
      <c r="J125" s="33">
        <v>13.6381</v>
      </c>
      <c r="K125" s="33">
        <v>15.8689</v>
      </c>
      <c r="L125" s="33">
        <v>19.737909999999999</v>
      </c>
      <c r="M125" s="33">
        <v>21.53548</v>
      </c>
      <c r="N125" s="33">
        <v>25.090240000000001</v>
      </c>
      <c r="O125" s="33">
        <v>29.6004</v>
      </c>
      <c r="P125" s="33">
        <v>30.891629999999999</v>
      </c>
      <c r="Q125" s="33">
        <v>31.114940000000001</v>
      </c>
      <c r="R125" s="33">
        <v>31.309059999999999</v>
      </c>
      <c r="S125" s="33">
        <v>32.156149999999997</v>
      </c>
      <c r="T125" s="33">
        <v>31.380710000000001</v>
      </c>
      <c r="U125" s="33">
        <v>31.760870000000001</v>
      </c>
      <c r="V125" s="33">
        <v>31.19425</v>
      </c>
      <c r="W125" s="33">
        <v>28.023779999999999</v>
      </c>
      <c r="X125" s="33">
        <v>25.837420000000002</v>
      </c>
      <c r="Y125" s="33">
        <v>23.89855</v>
      </c>
      <c r="Z125" s="33">
        <v>22.135719999999999</v>
      </c>
      <c r="AA125" s="33">
        <v>18.230630000000001</v>
      </c>
      <c r="AB125" s="33">
        <v>15.42624</v>
      </c>
      <c r="AC125" s="33">
        <v>-1.115888</v>
      </c>
      <c r="AD125" s="33">
        <v>-1.4581930000000001</v>
      </c>
      <c r="AE125" s="33">
        <v>-1.298047</v>
      </c>
      <c r="AF125" s="33">
        <v>-1.2689379999999999</v>
      </c>
      <c r="AG125" s="33">
        <v>-1.5370189999999999</v>
      </c>
      <c r="AH125" s="33">
        <v>-1.5025679999999999</v>
      </c>
      <c r="AI125" s="33">
        <v>-0.78732630000000003</v>
      </c>
      <c r="AJ125" s="33">
        <v>-1.0236130000000001</v>
      </c>
      <c r="AK125" s="33">
        <v>-3.0559249999999998</v>
      </c>
      <c r="AL125" s="33">
        <v>-2.2023480000000002</v>
      </c>
      <c r="AM125" s="33">
        <v>-0.33630179999999998</v>
      </c>
      <c r="AN125" s="33">
        <v>-3.1446420000000002</v>
      </c>
      <c r="AO125" s="33">
        <v>-4.1986109999999996</v>
      </c>
      <c r="AP125" s="33">
        <v>-7.0595340000000002</v>
      </c>
      <c r="AQ125" s="33">
        <v>-4.0674250000000001</v>
      </c>
      <c r="AR125" s="33">
        <v>-1.838066</v>
      </c>
      <c r="AS125" s="33">
        <v>-3.240542</v>
      </c>
      <c r="AT125" s="33">
        <v>-0.41461809999999999</v>
      </c>
      <c r="AU125" s="33">
        <v>-0.49044880000000002</v>
      </c>
      <c r="AV125" s="33">
        <v>-0.40697630000000001</v>
      </c>
      <c r="AW125" s="33">
        <v>-1.136725</v>
      </c>
      <c r="AX125" s="33">
        <v>-0.26837490000000003</v>
      </c>
      <c r="AY125" s="33">
        <v>-1.7366360000000001</v>
      </c>
      <c r="AZ125" s="33">
        <v>-2.2136170000000002</v>
      </c>
      <c r="BA125" s="33">
        <v>-0.77079399999999998</v>
      </c>
      <c r="BB125" s="33">
        <v>-1.1229089999999999</v>
      </c>
      <c r="BC125" s="33">
        <v>-0.9803248</v>
      </c>
      <c r="BD125" s="33">
        <v>-0.95559720000000004</v>
      </c>
      <c r="BE125" s="33">
        <v>-1.210283</v>
      </c>
      <c r="BF125" s="33">
        <v>-1.103396</v>
      </c>
      <c r="BG125" s="33">
        <v>-0.37947940000000002</v>
      </c>
      <c r="BH125" s="33">
        <v>-0.68247880000000005</v>
      </c>
      <c r="BI125" s="33">
        <v>-2.6376879999999998</v>
      </c>
      <c r="BJ125" s="33">
        <v>-1.640911</v>
      </c>
      <c r="BK125" s="33">
        <v>0.4028099</v>
      </c>
      <c r="BL125" s="33">
        <v>-1.8658790000000001</v>
      </c>
      <c r="BM125" s="33">
        <v>-2.7975680000000001</v>
      </c>
      <c r="BN125" s="33">
        <v>-4.7508819999999998</v>
      </c>
      <c r="BO125" s="33">
        <v>-2.4636999999999998</v>
      </c>
      <c r="BP125" s="33">
        <v>-1.085486</v>
      </c>
      <c r="BQ125" s="33">
        <v>-2.0859670000000001</v>
      </c>
      <c r="BR125" s="33">
        <v>0.166904</v>
      </c>
      <c r="BS125" s="33">
        <v>0.3402656</v>
      </c>
      <c r="BT125" s="33">
        <v>0.36538100000000001</v>
      </c>
      <c r="BU125" s="33">
        <v>-0.45642070000000001</v>
      </c>
      <c r="BV125" s="33">
        <v>0.54279370000000005</v>
      </c>
      <c r="BW125" s="33">
        <v>-1.1763349999999999</v>
      </c>
      <c r="BX125" s="33">
        <v>-1.7450829999999999</v>
      </c>
      <c r="BY125" s="33">
        <v>-0.53178259999999999</v>
      </c>
      <c r="BZ125" s="33">
        <v>-0.8906925</v>
      </c>
      <c r="CA125" s="33">
        <v>-0.76027169999999999</v>
      </c>
      <c r="CB125" s="33">
        <v>-0.73857819999999996</v>
      </c>
      <c r="CC125" s="33">
        <v>-0.98398640000000004</v>
      </c>
      <c r="CD125" s="33">
        <v>-0.82693119999999998</v>
      </c>
      <c r="CE125" s="33">
        <v>-9.7005900000000006E-2</v>
      </c>
      <c r="CF125" s="33">
        <v>-0.4462102</v>
      </c>
      <c r="CG125" s="33">
        <v>-2.3480180000000002</v>
      </c>
      <c r="CH125" s="33">
        <v>-1.252062</v>
      </c>
      <c r="CI125" s="33">
        <v>0.91471650000000004</v>
      </c>
      <c r="CJ125" s="33">
        <v>-0.9802111</v>
      </c>
      <c r="CK125" s="33">
        <v>-1.8272090000000001</v>
      </c>
      <c r="CL125" s="33">
        <v>-3.1519159999999999</v>
      </c>
      <c r="CM125" s="33">
        <v>-1.352965</v>
      </c>
      <c r="CN125" s="33">
        <v>-0.56425199999999998</v>
      </c>
      <c r="CO125" s="33">
        <v>-1.286311</v>
      </c>
      <c r="CP125" s="33">
        <v>0.56966439999999996</v>
      </c>
      <c r="CQ125" s="33">
        <v>0.91561590000000004</v>
      </c>
      <c r="CR125" s="33">
        <v>0.90031329999999998</v>
      </c>
      <c r="CS125" s="33">
        <v>1.47563E-2</v>
      </c>
      <c r="CT125" s="33">
        <v>1.1046069999999999</v>
      </c>
      <c r="CU125" s="33">
        <v>-0.788273</v>
      </c>
      <c r="CV125" s="33">
        <v>-1.4205779999999999</v>
      </c>
      <c r="CW125" s="33">
        <v>-0.29277130000000001</v>
      </c>
      <c r="CX125" s="33">
        <v>-0.6584757</v>
      </c>
      <c r="CY125" s="33">
        <v>-0.54021850000000005</v>
      </c>
      <c r="CZ125" s="33">
        <v>-0.5215592</v>
      </c>
      <c r="DA125" s="33">
        <v>-0.75768999999999997</v>
      </c>
      <c r="DB125" s="33">
        <v>-0.55046609999999996</v>
      </c>
      <c r="DC125" s="33">
        <v>0.18546760000000001</v>
      </c>
      <c r="DD125" s="33">
        <v>-0.20994160000000001</v>
      </c>
      <c r="DE125" s="33">
        <v>-2.0583490000000002</v>
      </c>
      <c r="DF125" s="33">
        <v>-0.86321309999999996</v>
      </c>
      <c r="DG125" s="33">
        <v>1.426623</v>
      </c>
      <c r="DH125" s="33">
        <v>-9.45434E-2</v>
      </c>
      <c r="DI125" s="33">
        <v>-0.85685</v>
      </c>
      <c r="DJ125" s="33">
        <v>-1.552951</v>
      </c>
      <c r="DK125" s="33">
        <v>-0.24223040000000001</v>
      </c>
      <c r="DL125" s="33">
        <v>-4.30175E-2</v>
      </c>
      <c r="DM125" s="33">
        <v>-0.48665520000000001</v>
      </c>
      <c r="DN125" s="33">
        <v>0.97242479999999998</v>
      </c>
      <c r="DO125" s="33">
        <v>1.490966</v>
      </c>
      <c r="DP125" s="33">
        <v>1.435246</v>
      </c>
      <c r="DQ125" s="33">
        <v>0.48593330000000001</v>
      </c>
      <c r="DR125" s="33">
        <v>1.66642</v>
      </c>
      <c r="DS125" s="33">
        <v>-0.40021060000000003</v>
      </c>
      <c r="DT125" s="33">
        <v>-1.0960730000000001</v>
      </c>
      <c r="DU125" s="33">
        <v>5.23232E-2</v>
      </c>
      <c r="DV125" s="33">
        <v>-0.32319160000000002</v>
      </c>
      <c r="DW125" s="33">
        <v>-0.22249669999999999</v>
      </c>
      <c r="DX125" s="33">
        <v>-0.20821819999999999</v>
      </c>
      <c r="DY125" s="33">
        <v>-0.4309538</v>
      </c>
      <c r="DZ125" s="33">
        <v>-0.15129419999999999</v>
      </c>
      <c r="EA125" s="33">
        <v>0.59331449999999997</v>
      </c>
      <c r="EB125" s="33">
        <v>0.1311928</v>
      </c>
      <c r="EC125" s="33">
        <v>-1.640112</v>
      </c>
      <c r="ED125" s="33">
        <v>-0.30177660000000001</v>
      </c>
      <c r="EE125" s="33">
        <v>2.1657350000000002</v>
      </c>
      <c r="EF125" s="33">
        <v>1.1842200000000001</v>
      </c>
      <c r="EG125" s="33">
        <v>0.54419390000000001</v>
      </c>
      <c r="EH125" s="33">
        <v>0.75570179999999998</v>
      </c>
      <c r="EI125" s="33">
        <v>1.361494</v>
      </c>
      <c r="EJ125" s="33">
        <v>0.70956229999999998</v>
      </c>
      <c r="EK125" s="33">
        <v>0.66792059999999998</v>
      </c>
      <c r="EL125" s="33">
        <v>1.553947</v>
      </c>
      <c r="EM125" s="33">
        <v>2.3216809999999999</v>
      </c>
      <c r="EN125" s="33">
        <v>2.2076030000000002</v>
      </c>
      <c r="EO125" s="33">
        <v>1.1662380000000001</v>
      </c>
      <c r="EP125" s="33">
        <v>2.4775879999999999</v>
      </c>
      <c r="EQ125" s="33">
        <v>0.1600898</v>
      </c>
      <c r="ER125" s="33">
        <v>-0.62753910000000002</v>
      </c>
      <c r="ES125" s="33">
        <v>73.256569999999996</v>
      </c>
      <c r="ET125" s="33">
        <v>73.402019999999993</v>
      </c>
      <c r="EU125" s="33">
        <v>72.47927</v>
      </c>
      <c r="EV125" s="33">
        <v>72.251199999999997</v>
      </c>
      <c r="EW125" s="33">
        <v>72.011020000000002</v>
      </c>
      <c r="EX125" s="33">
        <v>72.011539999999997</v>
      </c>
      <c r="EY125" s="33">
        <v>71.644040000000004</v>
      </c>
      <c r="EZ125" s="33">
        <v>71.699550000000002</v>
      </c>
      <c r="FA125" s="33">
        <v>76.122720000000001</v>
      </c>
      <c r="FB125" s="33">
        <v>82.17089</v>
      </c>
      <c r="FC125" s="33">
        <v>86.609170000000006</v>
      </c>
      <c r="FD125" s="33">
        <v>88.759339999999995</v>
      </c>
      <c r="FE125" s="33">
        <v>90.152370000000005</v>
      </c>
      <c r="FF125" s="33">
        <v>89.588340000000002</v>
      </c>
      <c r="FG125" s="33">
        <v>89.490669999999994</v>
      </c>
      <c r="FH125" s="33">
        <v>89.140690000000006</v>
      </c>
      <c r="FI125" s="33">
        <v>88.650819999999996</v>
      </c>
      <c r="FJ125" s="33">
        <v>87.555400000000006</v>
      </c>
      <c r="FK125" s="33">
        <v>85.503709999999998</v>
      </c>
      <c r="FL125" s="33">
        <v>82.015110000000007</v>
      </c>
      <c r="FM125" s="33">
        <v>79.065899999999999</v>
      </c>
      <c r="FN125" s="33">
        <v>78.066320000000005</v>
      </c>
      <c r="FO125" s="33">
        <v>76.828069999999997</v>
      </c>
      <c r="FP125" s="33">
        <v>75.568950000000001</v>
      </c>
      <c r="FQ125" s="33">
        <v>15.095090000000001</v>
      </c>
      <c r="FR125" s="33">
        <v>1.5850340000000001</v>
      </c>
      <c r="FS125">
        <v>0</v>
      </c>
    </row>
    <row r="126" spans="1:175" x14ac:dyDescent="0.2">
      <c r="A126" t="s">
        <v>181</v>
      </c>
      <c r="B126" t="s">
        <v>224</v>
      </c>
      <c r="C126">
        <v>42978</v>
      </c>
      <c r="D126">
        <v>2052</v>
      </c>
      <c r="E126" s="33">
        <v>29.674399999999999</v>
      </c>
      <c r="F126" s="33">
        <v>28.912050000000001</v>
      </c>
      <c r="G126" s="33">
        <v>28.712679999999999</v>
      </c>
      <c r="H126" s="33">
        <v>28.581410000000002</v>
      </c>
      <c r="I126" s="33">
        <v>29.90663</v>
      </c>
      <c r="J126" s="33">
        <v>32.687130000000003</v>
      </c>
      <c r="K126" s="33">
        <v>36.76005</v>
      </c>
      <c r="L126" s="33">
        <v>41.4071</v>
      </c>
      <c r="M126" s="33">
        <v>46.09064</v>
      </c>
      <c r="N126" s="33">
        <v>50.569110000000002</v>
      </c>
      <c r="O126" s="33">
        <v>54.02431</v>
      </c>
      <c r="P126" s="33">
        <v>56.068939999999998</v>
      </c>
      <c r="Q126" s="33">
        <v>57.260489999999997</v>
      </c>
      <c r="R126" s="33">
        <v>57.783329999999999</v>
      </c>
      <c r="S126" s="33">
        <v>58.083300000000001</v>
      </c>
      <c r="T126" s="33">
        <v>57.44679</v>
      </c>
      <c r="U126" s="33">
        <v>57.212829999999997</v>
      </c>
      <c r="V126" s="33">
        <v>56.0246</v>
      </c>
      <c r="W126" s="33">
        <v>53.832500000000003</v>
      </c>
      <c r="X126" s="33">
        <v>52.438960000000002</v>
      </c>
      <c r="Y126" s="33">
        <v>49.384929999999997</v>
      </c>
      <c r="Z126" s="33">
        <v>43.813740000000003</v>
      </c>
      <c r="AA126" s="33">
        <v>37.036189999999998</v>
      </c>
      <c r="AB126" s="33">
        <v>32.468400000000003</v>
      </c>
      <c r="AC126" s="33">
        <v>-0.35710259999999999</v>
      </c>
      <c r="AD126" s="33">
        <v>-0.2064732</v>
      </c>
      <c r="AE126" s="33">
        <v>-0.202622</v>
      </c>
      <c r="AF126" s="33">
        <v>-0.5216982</v>
      </c>
      <c r="AG126" s="33">
        <v>-0.19873560000000001</v>
      </c>
      <c r="AH126" s="33">
        <v>0.1031455</v>
      </c>
      <c r="AI126" s="33">
        <v>-0.42518159999999999</v>
      </c>
      <c r="AJ126" s="33">
        <v>-0.16008729999999999</v>
      </c>
      <c r="AK126" s="33">
        <v>-0.33809270000000002</v>
      </c>
      <c r="AL126" s="33">
        <v>-0.66302810000000001</v>
      </c>
      <c r="AM126" s="33">
        <v>-0.70662210000000003</v>
      </c>
      <c r="AN126" s="33">
        <v>-0.38093500000000002</v>
      </c>
      <c r="AO126" s="33">
        <v>-0.43318319999999999</v>
      </c>
      <c r="AP126" s="33">
        <v>-0.57071530000000004</v>
      </c>
      <c r="AQ126" s="33">
        <v>-0.77483930000000001</v>
      </c>
      <c r="AR126" s="33">
        <v>-0.60972979999999999</v>
      </c>
      <c r="AS126" s="33">
        <v>-0.18740580000000001</v>
      </c>
      <c r="AT126" s="33">
        <v>-7.0719900000000002E-2</v>
      </c>
      <c r="AU126" s="33">
        <v>9.9237800000000001E-2</v>
      </c>
      <c r="AV126" s="33">
        <v>-0.31683939999999999</v>
      </c>
      <c r="AW126" s="33">
        <v>0.10242270000000001</v>
      </c>
      <c r="AX126" s="33">
        <v>0.12993209999999999</v>
      </c>
      <c r="AY126" s="33">
        <v>0.1295867</v>
      </c>
      <c r="AZ126" s="33">
        <v>-9.0284799999999998E-2</v>
      </c>
      <c r="BA126" s="33">
        <v>-0.18338189999999999</v>
      </c>
      <c r="BB126" s="33">
        <v>-2.66722E-2</v>
      </c>
      <c r="BC126" s="33">
        <v>-2.9906700000000001E-2</v>
      </c>
      <c r="BD126" s="33">
        <v>-0.35116819999999999</v>
      </c>
      <c r="BE126" s="33">
        <v>-2.4293499999999999E-2</v>
      </c>
      <c r="BF126" s="33">
        <v>0.2885858</v>
      </c>
      <c r="BG126" s="33">
        <v>-0.2342486</v>
      </c>
      <c r="BH126" s="33">
        <v>0.1509846</v>
      </c>
      <c r="BI126" s="33">
        <v>-8.8239999999999999E-2</v>
      </c>
      <c r="BJ126" s="33">
        <v>-0.45429969999999997</v>
      </c>
      <c r="BK126" s="33">
        <v>-0.4982954</v>
      </c>
      <c r="BL126" s="33">
        <v>-0.17949560000000001</v>
      </c>
      <c r="BM126" s="33">
        <v>-0.22703590000000001</v>
      </c>
      <c r="BN126" s="33">
        <v>-0.37058590000000002</v>
      </c>
      <c r="BO126" s="33">
        <v>-0.55101599999999995</v>
      </c>
      <c r="BP126" s="33">
        <v>-0.39480120000000002</v>
      </c>
      <c r="BQ126" s="33">
        <v>-9.6889999999999997E-3</v>
      </c>
      <c r="BR126" s="33">
        <v>0.1202922</v>
      </c>
      <c r="BS126" s="33">
        <v>0.30776769999999998</v>
      </c>
      <c r="BT126" s="33">
        <v>-0.1018331</v>
      </c>
      <c r="BU126" s="33">
        <v>0.29592420000000003</v>
      </c>
      <c r="BV126" s="33">
        <v>0.30746089999999998</v>
      </c>
      <c r="BW126" s="33">
        <v>0.30713400000000002</v>
      </c>
      <c r="BX126" s="33">
        <v>8.3906900000000006E-2</v>
      </c>
      <c r="BY126" s="33">
        <v>-6.3063400000000006E-2</v>
      </c>
      <c r="BZ126" s="33">
        <v>9.7857399999999997E-2</v>
      </c>
      <c r="CA126" s="33">
        <v>8.9715500000000004E-2</v>
      </c>
      <c r="CB126" s="33">
        <v>-0.23305960000000001</v>
      </c>
      <c r="CC126" s="33">
        <v>9.6524600000000002E-2</v>
      </c>
      <c r="CD126" s="33">
        <v>0.41702119999999998</v>
      </c>
      <c r="CE126" s="33">
        <v>-0.102009</v>
      </c>
      <c r="CF126" s="33">
        <v>0.36643209999999998</v>
      </c>
      <c r="CG126" s="33">
        <v>8.4807300000000002E-2</v>
      </c>
      <c r="CH126" s="33">
        <v>-0.30973499999999998</v>
      </c>
      <c r="CI126" s="33">
        <v>-0.35400900000000002</v>
      </c>
      <c r="CJ126" s="33">
        <v>-3.9979199999999999E-2</v>
      </c>
      <c r="CK126" s="33">
        <v>-8.4258899999999998E-2</v>
      </c>
      <c r="CL126" s="33">
        <v>-0.23197699999999999</v>
      </c>
      <c r="CM126" s="33">
        <v>-0.39599659999999998</v>
      </c>
      <c r="CN126" s="33">
        <v>-0.24594240000000001</v>
      </c>
      <c r="CO126" s="33">
        <v>0.1133971</v>
      </c>
      <c r="CP126" s="33">
        <v>0.25258659999999999</v>
      </c>
      <c r="CQ126" s="33">
        <v>0.45219500000000001</v>
      </c>
      <c r="CR126" s="33">
        <v>4.7079599999999999E-2</v>
      </c>
      <c r="CS126" s="33">
        <v>0.42994280000000001</v>
      </c>
      <c r="CT126" s="33">
        <v>0.43041689999999999</v>
      </c>
      <c r="CU126" s="33">
        <v>0.4301027</v>
      </c>
      <c r="CV126" s="33">
        <v>0.2045515</v>
      </c>
      <c r="CW126" s="33">
        <v>5.7255100000000003E-2</v>
      </c>
      <c r="CX126" s="33">
        <v>0.222387</v>
      </c>
      <c r="CY126" s="33">
        <v>0.20933750000000001</v>
      </c>
      <c r="CZ126" s="33">
        <v>-0.114951</v>
      </c>
      <c r="DA126" s="33">
        <v>0.2173427</v>
      </c>
      <c r="DB126" s="33">
        <v>0.54545659999999996</v>
      </c>
      <c r="DC126" s="33">
        <v>3.0230699999999999E-2</v>
      </c>
      <c r="DD126" s="33">
        <v>0.58187960000000005</v>
      </c>
      <c r="DE126" s="33">
        <v>0.25785459999999999</v>
      </c>
      <c r="DF126" s="33">
        <v>-0.16517029999999999</v>
      </c>
      <c r="DG126" s="33">
        <v>-0.20972260000000001</v>
      </c>
      <c r="DH126" s="33">
        <v>9.9537100000000003E-2</v>
      </c>
      <c r="DI126" s="33">
        <v>5.8518100000000003E-2</v>
      </c>
      <c r="DJ126" s="33">
        <v>-9.3368000000000007E-2</v>
      </c>
      <c r="DK126" s="33">
        <v>-0.24097730000000001</v>
      </c>
      <c r="DL126" s="33">
        <v>-9.7083500000000003E-2</v>
      </c>
      <c r="DM126" s="33">
        <v>0.2364832</v>
      </c>
      <c r="DN126" s="33">
        <v>0.38488099999999997</v>
      </c>
      <c r="DO126" s="33">
        <v>0.59662219999999999</v>
      </c>
      <c r="DP126" s="33">
        <v>0.19599240000000001</v>
      </c>
      <c r="DQ126" s="33">
        <v>0.56396139999999995</v>
      </c>
      <c r="DR126" s="33">
        <v>0.5533728</v>
      </c>
      <c r="DS126" s="33">
        <v>0.55307139999999999</v>
      </c>
      <c r="DT126" s="33">
        <v>0.32519609999999999</v>
      </c>
      <c r="DU126" s="33">
        <v>0.23097580000000001</v>
      </c>
      <c r="DV126" s="33">
        <v>0.40218799999999999</v>
      </c>
      <c r="DW126" s="33">
        <v>0.38205289999999997</v>
      </c>
      <c r="DX126" s="33">
        <v>5.5579000000000003E-2</v>
      </c>
      <c r="DY126" s="33">
        <v>0.39178479999999999</v>
      </c>
      <c r="DZ126" s="33">
        <v>0.73089700000000002</v>
      </c>
      <c r="EA126" s="33">
        <v>0.22116369999999999</v>
      </c>
      <c r="EB126" s="33">
        <v>0.89295150000000001</v>
      </c>
      <c r="EC126" s="33">
        <v>0.50770729999999997</v>
      </c>
      <c r="ED126" s="33">
        <v>4.3558199999999998E-2</v>
      </c>
      <c r="EE126" s="33">
        <v>-1.3959E-3</v>
      </c>
      <c r="EF126" s="33">
        <v>0.30097659999999998</v>
      </c>
      <c r="EG126" s="33">
        <v>0.2646654</v>
      </c>
      <c r="EH126" s="33">
        <v>0.10676140000000001</v>
      </c>
      <c r="EI126" s="33">
        <v>-1.7153999999999999E-2</v>
      </c>
      <c r="EJ126" s="33">
        <v>0.11784500000000001</v>
      </c>
      <c r="EK126" s="33">
        <v>0.41419990000000001</v>
      </c>
      <c r="EL126" s="33">
        <v>0.57589319999999999</v>
      </c>
      <c r="EM126" s="33">
        <v>0.80515219999999998</v>
      </c>
      <c r="EN126" s="33">
        <v>0.41099869999999999</v>
      </c>
      <c r="EO126" s="33">
        <v>0.75746290000000005</v>
      </c>
      <c r="EP126" s="33">
        <v>0.73090169999999999</v>
      </c>
      <c r="EQ126" s="33">
        <v>0.73061860000000001</v>
      </c>
      <c r="ER126" s="33">
        <v>0.49938779999999999</v>
      </c>
      <c r="ES126" s="33">
        <v>73.647130000000004</v>
      </c>
      <c r="ET126" s="33">
        <v>72.934910000000002</v>
      </c>
      <c r="EU126" s="33">
        <v>72.40916</v>
      </c>
      <c r="EV126" s="33">
        <v>72.214969999999994</v>
      </c>
      <c r="EW126" s="33">
        <v>72.199799999999996</v>
      </c>
      <c r="EX126" s="33">
        <v>71.986270000000005</v>
      </c>
      <c r="EY126" s="33">
        <v>71.43374</v>
      </c>
      <c r="EZ126" s="33">
        <v>71.423180000000002</v>
      </c>
      <c r="FA126" s="33">
        <v>75.056960000000004</v>
      </c>
      <c r="FB126" s="33">
        <v>79.770600000000002</v>
      </c>
      <c r="FC126" s="33">
        <v>84.204089999999994</v>
      </c>
      <c r="FD126" s="33">
        <v>88.102180000000004</v>
      </c>
      <c r="FE126" s="33">
        <v>91.088390000000004</v>
      </c>
      <c r="FF126" s="33">
        <v>90.421629999999993</v>
      </c>
      <c r="FG126" s="33">
        <v>89.794020000000003</v>
      </c>
      <c r="FH126" s="33">
        <v>87.442179999999993</v>
      </c>
      <c r="FI126" s="33">
        <v>87.174329999999998</v>
      </c>
      <c r="FJ126" s="33">
        <v>86.910650000000004</v>
      </c>
      <c r="FK126" s="33">
        <v>85.431020000000004</v>
      </c>
      <c r="FL126" s="33">
        <v>80.73124</v>
      </c>
      <c r="FM126" s="33">
        <v>77.531099999999995</v>
      </c>
      <c r="FN126" s="33">
        <v>75.993759999999995</v>
      </c>
      <c r="FO126" s="33">
        <v>74.499250000000004</v>
      </c>
      <c r="FP126" s="33">
        <v>72.796049999999994</v>
      </c>
      <c r="FQ126" s="33">
        <v>3.8651019999999998</v>
      </c>
      <c r="FR126" s="33">
        <v>0.2166178</v>
      </c>
      <c r="FS126">
        <v>0</v>
      </c>
    </row>
    <row r="127" spans="1:175" x14ac:dyDescent="0.2">
      <c r="A127" t="s">
        <v>181</v>
      </c>
      <c r="B127" t="s">
        <v>224</v>
      </c>
      <c r="C127">
        <v>42979</v>
      </c>
      <c r="D127">
        <v>2052</v>
      </c>
      <c r="E127" s="33">
        <v>29.739609999999999</v>
      </c>
      <c r="F127" s="33">
        <v>29.049130000000002</v>
      </c>
      <c r="G127" s="33">
        <v>28.93695</v>
      </c>
      <c r="H127" s="33">
        <v>28.930689999999998</v>
      </c>
      <c r="I127" s="33">
        <v>29.83501</v>
      </c>
      <c r="J127" s="33">
        <v>32.131950000000003</v>
      </c>
      <c r="K127" s="33">
        <v>36.378450000000001</v>
      </c>
      <c r="L127" s="33">
        <v>41.748950000000001</v>
      </c>
      <c r="M127" s="33">
        <v>47.74447</v>
      </c>
      <c r="N127" s="33">
        <v>52.779899999999998</v>
      </c>
      <c r="O127" s="33">
        <v>56.027909999999999</v>
      </c>
      <c r="P127" s="33">
        <v>57.858580000000003</v>
      </c>
      <c r="Q127" s="33">
        <v>58.528979999999997</v>
      </c>
      <c r="R127" s="33">
        <v>59.770229999999998</v>
      </c>
      <c r="S127" s="33">
        <v>59.957940000000001</v>
      </c>
      <c r="T127" s="33">
        <v>59.881390000000003</v>
      </c>
      <c r="U127" s="33">
        <v>58.894150000000003</v>
      </c>
      <c r="V127" s="33">
        <v>57.30968</v>
      </c>
      <c r="W127" s="33">
        <v>54.912309999999998</v>
      </c>
      <c r="X127" s="33">
        <v>53.640819999999998</v>
      </c>
      <c r="Y127" s="33">
        <v>50.915939999999999</v>
      </c>
      <c r="Z127" s="33">
        <v>45.64602</v>
      </c>
      <c r="AA127" s="33">
        <v>38.832599999999999</v>
      </c>
      <c r="AB127" s="33">
        <v>33.23563</v>
      </c>
      <c r="AC127" s="33">
        <v>-0.46031179999999999</v>
      </c>
      <c r="AD127" s="33">
        <v>-0.51734259999999999</v>
      </c>
      <c r="AE127" s="33">
        <v>-0.51091889999999995</v>
      </c>
      <c r="AF127" s="33">
        <v>-0.42453770000000002</v>
      </c>
      <c r="AG127" s="33">
        <v>-0.58517399999999997</v>
      </c>
      <c r="AH127" s="33">
        <v>-0.90757080000000001</v>
      </c>
      <c r="AI127" s="33">
        <v>-1.145114</v>
      </c>
      <c r="AJ127" s="33">
        <v>-0.59664010000000001</v>
      </c>
      <c r="AK127" s="33">
        <v>-0.50086989999999998</v>
      </c>
      <c r="AL127" s="33">
        <v>-1.104231</v>
      </c>
      <c r="AM127" s="33">
        <v>-2.0757829999999999</v>
      </c>
      <c r="AN127" s="33">
        <v>-1.5627150000000001</v>
      </c>
      <c r="AO127" s="33">
        <v>-1.1259060000000001</v>
      </c>
      <c r="AP127" s="33">
        <v>-0.97042229999999996</v>
      </c>
      <c r="AQ127" s="33">
        <v>-0.93511610000000001</v>
      </c>
      <c r="AR127" s="33">
        <v>-0.90345770000000003</v>
      </c>
      <c r="AS127" s="33">
        <v>-0.6758748</v>
      </c>
      <c r="AT127" s="33">
        <v>-0.64201649999999999</v>
      </c>
      <c r="AU127" s="33">
        <v>-0.44469690000000001</v>
      </c>
      <c r="AV127" s="33">
        <v>-0.8679076</v>
      </c>
      <c r="AW127" s="33">
        <v>-0.3765617</v>
      </c>
      <c r="AX127" s="33">
        <v>-4.3809899999999999E-2</v>
      </c>
      <c r="AY127" s="33">
        <v>-0.1307654</v>
      </c>
      <c r="AZ127" s="33">
        <v>-0.80600300000000002</v>
      </c>
      <c r="BA127" s="33">
        <v>-0.28094609999999998</v>
      </c>
      <c r="BB127" s="33">
        <v>-0.33632060000000003</v>
      </c>
      <c r="BC127" s="33">
        <v>-0.3263568</v>
      </c>
      <c r="BD127" s="33">
        <v>-0.2491815</v>
      </c>
      <c r="BE127" s="33">
        <v>-0.40607080000000001</v>
      </c>
      <c r="BF127" s="33">
        <v>-0.71420070000000002</v>
      </c>
      <c r="BG127" s="33">
        <v>-0.91884010000000005</v>
      </c>
      <c r="BH127" s="33">
        <v>-0.27339960000000002</v>
      </c>
      <c r="BI127" s="33">
        <v>-0.22062999999999999</v>
      </c>
      <c r="BJ127" s="33">
        <v>-0.85001789999999999</v>
      </c>
      <c r="BK127" s="33">
        <v>-1.791482</v>
      </c>
      <c r="BL127" s="33">
        <v>-1.26935</v>
      </c>
      <c r="BM127" s="33">
        <v>-0.83997180000000005</v>
      </c>
      <c r="BN127" s="33">
        <v>-0.7216262</v>
      </c>
      <c r="BO127" s="33">
        <v>-0.68591369999999996</v>
      </c>
      <c r="BP127" s="33">
        <v>-0.64953209999999995</v>
      </c>
      <c r="BQ127" s="33">
        <v>-0.43671949999999998</v>
      </c>
      <c r="BR127" s="33">
        <v>-0.41638700000000001</v>
      </c>
      <c r="BS127" s="33">
        <v>-0.20436499999999999</v>
      </c>
      <c r="BT127" s="33">
        <v>-0.60465650000000004</v>
      </c>
      <c r="BU127" s="33">
        <v>-0.13244239999999999</v>
      </c>
      <c r="BV127" s="33">
        <v>0.1677585</v>
      </c>
      <c r="BW127" s="33">
        <v>0.101828</v>
      </c>
      <c r="BX127" s="33">
        <v>-0.58088209999999996</v>
      </c>
      <c r="BY127" s="33">
        <v>-0.15671789999999999</v>
      </c>
      <c r="BZ127" s="33">
        <v>-0.2109453</v>
      </c>
      <c r="CA127" s="33">
        <v>-0.1985297</v>
      </c>
      <c r="CB127" s="33">
        <v>-0.12773039999999999</v>
      </c>
      <c r="CC127" s="33">
        <v>-0.28202440000000001</v>
      </c>
      <c r="CD127" s="33">
        <v>-0.58027320000000004</v>
      </c>
      <c r="CE127" s="33">
        <v>-0.76212329999999995</v>
      </c>
      <c r="CF127" s="33">
        <v>-4.9524199999999997E-2</v>
      </c>
      <c r="CG127" s="33">
        <v>-2.65366E-2</v>
      </c>
      <c r="CH127" s="33">
        <v>-0.67395099999999997</v>
      </c>
      <c r="CI127" s="33">
        <v>-1.5945769999999999</v>
      </c>
      <c r="CJ127" s="33">
        <v>-1.0661670000000001</v>
      </c>
      <c r="CK127" s="33">
        <v>-0.64193449999999996</v>
      </c>
      <c r="CL127" s="33">
        <v>-0.54931090000000005</v>
      </c>
      <c r="CM127" s="33">
        <v>-0.51331700000000002</v>
      </c>
      <c r="CN127" s="33">
        <v>-0.47366399999999997</v>
      </c>
      <c r="CO127" s="33">
        <v>-0.27108120000000002</v>
      </c>
      <c r="CP127" s="33">
        <v>-0.26011669999999998</v>
      </c>
      <c r="CQ127" s="33">
        <v>-3.7911899999999998E-2</v>
      </c>
      <c r="CR127" s="33">
        <v>-0.42232960000000003</v>
      </c>
      <c r="CS127" s="33">
        <v>3.6633899999999997E-2</v>
      </c>
      <c r="CT127" s="33">
        <v>0.31429020000000002</v>
      </c>
      <c r="CU127" s="33">
        <v>0.26292140000000003</v>
      </c>
      <c r="CV127" s="33">
        <v>-0.42496400000000001</v>
      </c>
      <c r="CW127" s="33">
        <v>-3.2489700000000003E-2</v>
      </c>
      <c r="CX127" s="33">
        <v>-8.5569999999999993E-2</v>
      </c>
      <c r="CY127" s="33">
        <v>-7.0702500000000001E-2</v>
      </c>
      <c r="CZ127" s="33">
        <v>-6.2792000000000004E-3</v>
      </c>
      <c r="DA127" s="33">
        <v>-0.15797800000000001</v>
      </c>
      <c r="DB127" s="33">
        <v>-0.44634570000000001</v>
      </c>
      <c r="DC127" s="33">
        <v>-0.60540649999999996</v>
      </c>
      <c r="DD127" s="33">
        <v>0.17435120000000001</v>
      </c>
      <c r="DE127" s="33">
        <v>0.1675567</v>
      </c>
      <c r="DF127" s="33">
        <v>-0.4978841</v>
      </c>
      <c r="DG127" s="33">
        <v>-1.397672</v>
      </c>
      <c r="DH127" s="33">
        <v>-0.86298370000000002</v>
      </c>
      <c r="DI127" s="33">
        <v>-0.44389719999999999</v>
      </c>
      <c r="DJ127" s="33">
        <v>-0.37699549999999998</v>
      </c>
      <c r="DK127" s="33">
        <v>-0.34072019999999997</v>
      </c>
      <c r="DL127" s="33">
        <v>-0.2977959</v>
      </c>
      <c r="DM127" s="33">
        <v>-0.10544290000000001</v>
      </c>
      <c r="DN127" s="33">
        <v>-0.10384640000000001</v>
      </c>
      <c r="DO127" s="33">
        <v>0.1285413</v>
      </c>
      <c r="DP127" s="33">
        <v>-0.24000270000000001</v>
      </c>
      <c r="DQ127" s="33">
        <v>0.20571030000000001</v>
      </c>
      <c r="DR127" s="33">
        <v>0.4608218</v>
      </c>
      <c r="DS127" s="33">
        <v>0.42401489999999997</v>
      </c>
      <c r="DT127" s="33">
        <v>-0.2690459</v>
      </c>
      <c r="DU127" s="33">
        <v>0.14687600000000001</v>
      </c>
      <c r="DV127" s="33">
        <v>9.5451999999999995E-2</v>
      </c>
      <c r="DW127" s="33">
        <v>0.11385960000000001</v>
      </c>
      <c r="DX127" s="33">
        <v>0.16907710000000001</v>
      </c>
      <c r="DY127" s="33">
        <v>2.11252E-2</v>
      </c>
      <c r="DZ127" s="33">
        <v>-0.25297560000000002</v>
      </c>
      <c r="EA127" s="33">
        <v>-0.37913229999999998</v>
      </c>
      <c r="EB127" s="33">
        <v>0.49759170000000003</v>
      </c>
      <c r="EC127" s="33">
        <v>0.44779659999999999</v>
      </c>
      <c r="ED127" s="33">
        <v>-0.24367150000000001</v>
      </c>
      <c r="EE127" s="33">
        <v>-1.1133710000000001</v>
      </c>
      <c r="EF127" s="33">
        <v>-0.56961919999999999</v>
      </c>
      <c r="EG127" s="33">
        <v>-0.15796270000000001</v>
      </c>
      <c r="EH127" s="33">
        <v>-0.12819939999999999</v>
      </c>
      <c r="EI127" s="33">
        <v>-9.1517899999999999E-2</v>
      </c>
      <c r="EJ127" s="33">
        <v>-4.3870300000000001E-2</v>
      </c>
      <c r="EK127" s="33">
        <v>0.13371240000000001</v>
      </c>
      <c r="EL127" s="33">
        <v>0.12178319999999999</v>
      </c>
      <c r="EM127" s="33">
        <v>0.36887310000000001</v>
      </c>
      <c r="EN127" s="33">
        <v>2.3248399999999999E-2</v>
      </c>
      <c r="EO127" s="33">
        <v>0.4498296</v>
      </c>
      <c r="EP127" s="33">
        <v>0.6723903</v>
      </c>
      <c r="EQ127" s="33">
        <v>0.65660819999999998</v>
      </c>
      <c r="ER127" s="33">
        <v>-4.3924999999999999E-2</v>
      </c>
      <c r="ES127" s="33">
        <v>73.350480000000005</v>
      </c>
      <c r="ET127" s="33">
        <v>74.158169999999998</v>
      </c>
      <c r="EU127" s="33">
        <v>72.823319999999995</v>
      </c>
      <c r="EV127" s="33">
        <v>72.670940000000002</v>
      </c>
      <c r="EW127" s="33">
        <v>71.997010000000003</v>
      </c>
      <c r="EX127" s="33">
        <v>71.902720000000002</v>
      </c>
      <c r="EY127" s="33">
        <v>71.949870000000004</v>
      </c>
      <c r="EZ127" s="33">
        <v>72.182389999999998</v>
      </c>
      <c r="FA127" s="33">
        <v>78.463120000000004</v>
      </c>
      <c r="FB127" s="33">
        <v>86.343130000000002</v>
      </c>
      <c r="FC127" s="33">
        <v>92.353819999999999</v>
      </c>
      <c r="FD127" s="33">
        <v>95.764049999999997</v>
      </c>
      <c r="FE127" s="33">
        <v>96.429019999999994</v>
      </c>
      <c r="FF127" s="33">
        <v>96.420879999999997</v>
      </c>
      <c r="FG127" s="33">
        <v>95.997569999999996</v>
      </c>
      <c r="FH127" s="33">
        <v>95.120109999999997</v>
      </c>
      <c r="FI127" s="33">
        <v>94.151660000000007</v>
      </c>
      <c r="FJ127" s="33">
        <v>91.727069999999998</v>
      </c>
      <c r="FK127" s="33">
        <v>88.963179999999994</v>
      </c>
      <c r="FL127" s="33">
        <v>86.301900000000003</v>
      </c>
      <c r="FM127" s="33">
        <v>82.770880000000005</v>
      </c>
      <c r="FN127" s="33">
        <v>81.144360000000006</v>
      </c>
      <c r="FO127" s="33">
        <v>79.737269999999995</v>
      </c>
      <c r="FP127" s="33">
        <v>78.605770000000007</v>
      </c>
      <c r="FQ127" s="33">
        <v>5.1372090000000004</v>
      </c>
      <c r="FR127" s="33">
        <v>0.29945329999999998</v>
      </c>
      <c r="FS127">
        <v>0</v>
      </c>
    </row>
    <row r="128" spans="1:175" x14ac:dyDescent="0.2">
      <c r="A128" t="s">
        <v>181</v>
      </c>
      <c r="B128" t="s">
        <v>224</v>
      </c>
      <c r="C128">
        <v>42980</v>
      </c>
      <c r="D128">
        <v>2052</v>
      </c>
      <c r="E128" s="33">
        <v>30.507370000000002</v>
      </c>
      <c r="F128" s="33">
        <v>29.57114</v>
      </c>
      <c r="G128" s="33">
        <v>29.243169999999999</v>
      </c>
      <c r="H128" s="33">
        <v>29.128419999999998</v>
      </c>
      <c r="I128" s="33">
        <v>30.022839999999999</v>
      </c>
      <c r="J128" s="33">
        <v>31.78144</v>
      </c>
      <c r="K128" s="33">
        <v>34.75714</v>
      </c>
      <c r="L128" s="33">
        <v>38.345570000000002</v>
      </c>
      <c r="M128" s="33">
        <v>43.437080000000002</v>
      </c>
      <c r="N128" s="33">
        <v>47.868270000000003</v>
      </c>
      <c r="O128" s="33">
        <v>52.040039999999998</v>
      </c>
      <c r="P128" s="33">
        <v>53.973410000000001</v>
      </c>
      <c r="Q128" s="33">
        <v>55.427230000000002</v>
      </c>
      <c r="R128" s="33">
        <v>56.291179999999997</v>
      </c>
      <c r="S128" s="33">
        <v>56.445650000000001</v>
      </c>
      <c r="T128" s="33">
        <v>56.473010000000002</v>
      </c>
      <c r="U128" s="33">
        <v>56.416080000000001</v>
      </c>
      <c r="V128" s="33">
        <v>55.959949999999999</v>
      </c>
      <c r="W128" s="33">
        <v>54.381459999999997</v>
      </c>
      <c r="X128" s="33">
        <v>53.644010000000002</v>
      </c>
      <c r="Y128" s="33">
        <v>51.530520000000003</v>
      </c>
      <c r="Z128" s="33">
        <v>46.896180000000001</v>
      </c>
      <c r="AA128" s="33">
        <v>40.637169999999998</v>
      </c>
      <c r="AB128" s="33">
        <v>35.494509999999998</v>
      </c>
      <c r="AC128" s="33">
        <v>-0.67545999999999995</v>
      </c>
      <c r="AD128" s="33">
        <v>-0.51805999999999996</v>
      </c>
      <c r="AE128" s="33">
        <v>-0.47030189999999999</v>
      </c>
      <c r="AF128" s="33">
        <v>-0.46644530000000001</v>
      </c>
      <c r="AG128" s="33">
        <v>-0.71695960000000003</v>
      </c>
      <c r="AH128" s="33">
        <v>-0.5878139</v>
      </c>
      <c r="AI128" s="33">
        <v>-0.65061650000000004</v>
      </c>
      <c r="AJ128" s="33">
        <v>-0.93079789999999996</v>
      </c>
      <c r="AK128" s="33">
        <v>-1.1553910000000001</v>
      </c>
      <c r="AL128" s="33">
        <v>-1.6331439999999999</v>
      </c>
      <c r="AM128" s="33">
        <v>-1.304832</v>
      </c>
      <c r="AN128" s="33">
        <v>-1.298176</v>
      </c>
      <c r="AO128" s="33">
        <v>-1.1740090000000001</v>
      </c>
      <c r="AP128" s="33">
        <v>-1.170607</v>
      </c>
      <c r="AQ128" s="33">
        <v>-1.18154</v>
      </c>
      <c r="AR128" s="33">
        <v>-1.1038790000000001</v>
      </c>
      <c r="AS128" s="33">
        <v>-1.177176</v>
      </c>
      <c r="AT128" s="33">
        <v>-1.251309</v>
      </c>
      <c r="AU128" s="33">
        <v>-1.0258959999999999</v>
      </c>
      <c r="AV128" s="33">
        <v>-1.582935</v>
      </c>
      <c r="AW128" s="33">
        <v>-0.87162830000000002</v>
      </c>
      <c r="AX128" s="33">
        <v>-0.62909199999999998</v>
      </c>
      <c r="AY128" s="33">
        <v>-0.62584019999999996</v>
      </c>
      <c r="AZ128" s="33">
        <v>-0.61762459999999997</v>
      </c>
      <c r="BA128" s="33">
        <v>-0.4901799</v>
      </c>
      <c r="BB128" s="33">
        <v>-0.33533560000000001</v>
      </c>
      <c r="BC128" s="33">
        <v>-0.29558509999999999</v>
      </c>
      <c r="BD128" s="33">
        <v>-0.28923959999999999</v>
      </c>
      <c r="BE128" s="33">
        <v>-0.51323969999999997</v>
      </c>
      <c r="BF128" s="33">
        <v>-0.38931250000000001</v>
      </c>
      <c r="BG128" s="33">
        <v>-0.42212660000000002</v>
      </c>
      <c r="BH128" s="33">
        <v>-0.70517280000000004</v>
      </c>
      <c r="BI128" s="33">
        <v>-0.89764829999999995</v>
      </c>
      <c r="BJ128" s="33">
        <v>-1.369453</v>
      </c>
      <c r="BK128" s="33">
        <v>-1.0247729999999999</v>
      </c>
      <c r="BL128" s="33">
        <v>-1.0327839999999999</v>
      </c>
      <c r="BM128" s="33">
        <v>-0.89580610000000005</v>
      </c>
      <c r="BN128" s="33">
        <v>-0.90298060000000002</v>
      </c>
      <c r="BO128" s="33">
        <v>-0.92201849999999996</v>
      </c>
      <c r="BP128" s="33">
        <v>-0.84030510000000003</v>
      </c>
      <c r="BQ128" s="33">
        <v>-0.91277980000000003</v>
      </c>
      <c r="BR128" s="33">
        <v>-0.95992679999999997</v>
      </c>
      <c r="BS128" s="33">
        <v>-0.71024569999999998</v>
      </c>
      <c r="BT128" s="33">
        <v>-1.2552129999999999</v>
      </c>
      <c r="BU128" s="33">
        <v>-0.55349669999999995</v>
      </c>
      <c r="BV128" s="33">
        <v>-0.30721920000000003</v>
      </c>
      <c r="BW128" s="33">
        <v>-0.27246720000000002</v>
      </c>
      <c r="BX128" s="33">
        <v>-0.34402300000000002</v>
      </c>
      <c r="BY128" s="33">
        <v>-0.36185539999999999</v>
      </c>
      <c r="BZ128" s="33">
        <v>-0.2087813</v>
      </c>
      <c r="CA128" s="33">
        <v>-0.1745768</v>
      </c>
      <c r="CB128" s="33">
        <v>-0.1665075</v>
      </c>
      <c r="CC128" s="33">
        <v>-0.37214390000000003</v>
      </c>
      <c r="CD128" s="33">
        <v>-0.25183109999999997</v>
      </c>
      <c r="CE128" s="33">
        <v>-0.26387509999999997</v>
      </c>
      <c r="CF128" s="33">
        <v>-0.54890570000000005</v>
      </c>
      <c r="CG128" s="33">
        <v>-0.71913649999999996</v>
      </c>
      <c r="CH128" s="33">
        <v>-1.1868209999999999</v>
      </c>
      <c r="CI128" s="33">
        <v>-0.83080609999999999</v>
      </c>
      <c r="CJ128" s="33">
        <v>-0.84897350000000005</v>
      </c>
      <c r="CK128" s="33">
        <v>-0.70312399999999997</v>
      </c>
      <c r="CL128" s="33">
        <v>-0.71762320000000002</v>
      </c>
      <c r="CM128" s="33">
        <v>-0.74227509999999997</v>
      </c>
      <c r="CN128" s="33">
        <v>-0.65775470000000003</v>
      </c>
      <c r="CO128" s="33">
        <v>-0.72965970000000002</v>
      </c>
      <c r="CP128" s="33">
        <v>-0.75811640000000002</v>
      </c>
      <c r="CQ128" s="33">
        <v>-0.49162719999999999</v>
      </c>
      <c r="CR128" s="33">
        <v>-1.028235</v>
      </c>
      <c r="CS128" s="33">
        <v>-0.3331597</v>
      </c>
      <c r="CT128" s="33">
        <v>-8.4291099999999994E-2</v>
      </c>
      <c r="CU128" s="33">
        <v>-2.77221E-2</v>
      </c>
      <c r="CV128" s="33">
        <v>-0.15452730000000001</v>
      </c>
      <c r="CW128" s="33">
        <v>-0.23353080000000001</v>
      </c>
      <c r="CX128" s="33">
        <v>-8.2226999999999995E-2</v>
      </c>
      <c r="CY128" s="33">
        <v>-5.3568499999999998E-2</v>
      </c>
      <c r="CZ128" s="33">
        <v>-4.3775399999999999E-2</v>
      </c>
      <c r="DA128" s="33">
        <v>-0.23104810000000001</v>
      </c>
      <c r="DB128" s="33">
        <v>-0.1143496</v>
      </c>
      <c r="DC128" s="33">
        <v>-0.1056237</v>
      </c>
      <c r="DD128" s="33">
        <v>-0.3926385</v>
      </c>
      <c r="DE128" s="33">
        <v>-0.54062469999999996</v>
      </c>
      <c r="DF128" s="33">
        <v>-1.0041899999999999</v>
      </c>
      <c r="DG128" s="33">
        <v>-0.63683880000000004</v>
      </c>
      <c r="DH128" s="33">
        <v>-0.66516350000000002</v>
      </c>
      <c r="DI128" s="33">
        <v>-0.51044179999999995</v>
      </c>
      <c r="DJ128" s="33">
        <v>-0.53226569999999995</v>
      </c>
      <c r="DK128" s="33">
        <v>-0.56253160000000002</v>
      </c>
      <c r="DL128" s="33">
        <v>-0.47520420000000002</v>
      </c>
      <c r="DM128" s="33">
        <v>-0.54653949999999996</v>
      </c>
      <c r="DN128" s="33">
        <v>-0.55630590000000002</v>
      </c>
      <c r="DO128" s="33">
        <v>-0.27300869999999999</v>
      </c>
      <c r="DP128" s="33">
        <v>-0.80125590000000002</v>
      </c>
      <c r="DQ128" s="33">
        <v>-0.1128226</v>
      </c>
      <c r="DR128" s="33">
        <v>0.13863700000000001</v>
      </c>
      <c r="DS128" s="33">
        <v>0.21702299999999999</v>
      </c>
      <c r="DT128" s="33">
        <v>3.4968399999999997E-2</v>
      </c>
      <c r="DU128" s="33">
        <v>-4.8250700000000001E-2</v>
      </c>
      <c r="DV128" s="33">
        <v>0.1004974</v>
      </c>
      <c r="DW128" s="33">
        <v>0.1211483</v>
      </c>
      <c r="DX128" s="33">
        <v>0.1334302</v>
      </c>
      <c r="DY128" s="33">
        <v>-2.7328100000000001E-2</v>
      </c>
      <c r="DZ128" s="33">
        <v>8.4151699999999996E-2</v>
      </c>
      <c r="EA128" s="33">
        <v>0.12286619999999999</v>
      </c>
      <c r="EB128" s="33">
        <v>-0.16701350000000001</v>
      </c>
      <c r="EC128" s="33">
        <v>-0.28288200000000002</v>
      </c>
      <c r="ED128" s="33">
        <v>-0.74049900000000002</v>
      </c>
      <c r="EE128" s="33">
        <v>-0.35678070000000001</v>
      </c>
      <c r="EF128" s="33">
        <v>-0.39977099999999999</v>
      </c>
      <c r="EG128" s="33">
        <v>-0.23223940000000001</v>
      </c>
      <c r="EH128" s="33">
        <v>-0.26463900000000001</v>
      </c>
      <c r="EI128" s="33">
        <v>-0.30301050000000002</v>
      </c>
      <c r="EJ128" s="33">
        <v>-0.21163029999999999</v>
      </c>
      <c r="EK128" s="33">
        <v>-0.28214309999999998</v>
      </c>
      <c r="EL128" s="33">
        <v>-0.26492379999999999</v>
      </c>
      <c r="EM128" s="33">
        <v>4.2641600000000002E-2</v>
      </c>
      <c r="EN128" s="33">
        <v>-0.47353460000000003</v>
      </c>
      <c r="EO128" s="33">
        <v>0.20530899999999999</v>
      </c>
      <c r="EP128" s="33">
        <v>0.46050980000000002</v>
      </c>
      <c r="EQ128" s="33">
        <v>0.57039609999999996</v>
      </c>
      <c r="ER128" s="33">
        <v>0.30857000000000001</v>
      </c>
      <c r="ES128" s="33">
        <v>77.56147</v>
      </c>
      <c r="ET128" s="33">
        <v>76.356030000000004</v>
      </c>
      <c r="EU128" s="33">
        <v>75.395259999999993</v>
      </c>
      <c r="EV128" s="33">
        <v>75.103939999999994</v>
      </c>
      <c r="EW128" s="33">
        <v>74.506280000000004</v>
      </c>
      <c r="EX128" s="33">
        <v>73.662319999999994</v>
      </c>
      <c r="EY128" s="33">
        <v>73.247150000000005</v>
      </c>
      <c r="EZ128" s="33">
        <v>73.630110000000002</v>
      </c>
      <c r="FA128" s="33">
        <v>76.136560000000003</v>
      </c>
      <c r="FB128" s="33">
        <v>80.918469999999999</v>
      </c>
      <c r="FC128" s="33">
        <v>86.640720000000002</v>
      </c>
      <c r="FD128" s="33">
        <v>90.623859999999993</v>
      </c>
      <c r="FE128" s="33">
        <v>94.508200000000002</v>
      </c>
      <c r="FF128" s="33">
        <v>96.82105</v>
      </c>
      <c r="FG128" s="33">
        <v>95.727909999999994</v>
      </c>
      <c r="FH128" s="33">
        <v>94.227040000000002</v>
      </c>
      <c r="FI128" s="33">
        <v>93.703770000000006</v>
      </c>
      <c r="FJ128" s="33">
        <v>93.883330000000001</v>
      </c>
      <c r="FK128" s="33">
        <v>92.26388</v>
      </c>
      <c r="FL128" s="33">
        <v>89.864819999999995</v>
      </c>
      <c r="FM128" s="33">
        <v>86.899420000000006</v>
      </c>
      <c r="FN128" s="33">
        <v>86.757980000000003</v>
      </c>
      <c r="FO128" s="33">
        <v>87.671120000000002</v>
      </c>
      <c r="FP128" s="33">
        <v>87.238870000000006</v>
      </c>
      <c r="FQ128" s="33">
        <v>5.9302869999999999</v>
      </c>
      <c r="FR128" s="33">
        <v>0.33089439999999998</v>
      </c>
      <c r="FS128">
        <v>0</v>
      </c>
    </row>
    <row r="129" spans="1:175" x14ac:dyDescent="0.2">
      <c r="A129" t="s">
        <v>181</v>
      </c>
      <c r="B129" t="s">
        <v>224</v>
      </c>
      <c r="C129" t="s">
        <v>235</v>
      </c>
      <c r="D129">
        <v>2052</v>
      </c>
      <c r="E129" s="33">
        <v>29.707000000000001</v>
      </c>
      <c r="F129" s="33">
        <v>28.980589999999999</v>
      </c>
      <c r="G129" s="33">
        <v>28.824819999999999</v>
      </c>
      <c r="H129" s="33">
        <v>28.756049999999998</v>
      </c>
      <c r="I129" s="33">
        <v>29.870819999999998</v>
      </c>
      <c r="J129" s="33">
        <v>32.40954</v>
      </c>
      <c r="K129" s="33">
        <v>36.569249999999997</v>
      </c>
      <c r="L129" s="33">
        <v>41.578029999999998</v>
      </c>
      <c r="M129" s="33">
        <v>46.917560000000002</v>
      </c>
      <c r="N129" s="33">
        <v>51.674509999999998</v>
      </c>
      <c r="O129" s="33">
        <v>55.026110000000003</v>
      </c>
      <c r="P129" s="33">
        <v>56.963760000000001</v>
      </c>
      <c r="Q129" s="33">
        <v>57.894730000000003</v>
      </c>
      <c r="R129" s="33">
        <v>58.776780000000002</v>
      </c>
      <c r="S129" s="33">
        <v>59.020620000000001</v>
      </c>
      <c r="T129" s="33">
        <v>58.664090000000002</v>
      </c>
      <c r="U129" s="33">
        <v>58.053489999999996</v>
      </c>
      <c r="V129" s="33">
        <v>56.667140000000003</v>
      </c>
      <c r="W129" s="33">
        <v>54.372410000000002</v>
      </c>
      <c r="X129" s="33">
        <v>53.03989</v>
      </c>
      <c r="Y129" s="33">
        <v>50.150440000000003</v>
      </c>
      <c r="Z129" s="33">
        <v>44.729869999999998</v>
      </c>
      <c r="AA129" s="33">
        <v>37.93439</v>
      </c>
      <c r="AB129" s="33">
        <v>32.852020000000003</v>
      </c>
      <c r="AC129" s="33">
        <v>-0.4013448</v>
      </c>
      <c r="AD129" s="33">
        <v>-0.35389300000000001</v>
      </c>
      <c r="AE129" s="33">
        <v>-0.35405950000000003</v>
      </c>
      <c r="AF129" s="33">
        <v>-0.46434009999999998</v>
      </c>
      <c r="AG129" s="33">
        <v>-0.38397300000000001</v>
      </c>
      <c r="AH129" s="33">
        <v>-0.38674439999999999</v>
      </c>
      <c r="AI129" s="33">
        <v>-0.79392640000000003</v>
      </c>
      <c r="AJ129" s="33">
        <v>-0.3965167</v>
      </c>
      <c r="AK129" s="33">
        <v>-0.44739329999999999</v>
      </c>
      <c r="AL129" s="33">
        <v>-0.93027859999999996</v>
      </c>
      <c r="AM129" s="33">
        <v>-1.4124429999999999</v>
      </c>
      <c r="AN129" s="33">
        <v>-0.98143820000000004</v>
      </c>
      <c r="AO129" s="33">
        <v>-0.77130929999999998</v>
      </c>
      <c r="AP129" s="33">
        <v>-0.77082329999999999</v>
      </c>
      <c r="AQ129" s="33">
        <v>-0.83825070000000002</v>
      </c>
      <c r="AR129" s="33">
        <v>-0.74958650000000004</v>
      </c>
      <c r="AS129" s="33">
        <v>-0.41863400000000001</v>
      </c>
      <c r="AT129" s="33">
        <v>-0.35847820000000002</v>
      </c>
      <c r="AU129" s="33">
        <v>-0.1817752</v>
      </c>
      <c r="AV129" s="33">
        <v>-0.62227379999999999</v>
      </c>
      <c r="AW129" s="33">
        <v>-0.1530263</v>
      </c>
      <c r="AX129" s="33">
        <v>3.2543700000000002E-2</v>
      </c>
      <c r="AY129" s="33">
        <v>2.0793599999999999E-2</v>
      </c>
      <c r="AZ129" s="33">
        <v>-0.4382451</v>
      </c>
      <c r="BA129" s="33">
        <v>-0.2291513</v>
      </c>
      <c r="BB129" s="33">
        <v>-0.17821680000000001</v>
      </c>
      <c r="BC129" s="33">
        <v>-0.1770224</v>
      </c>
      <c r="BD129" s="33">
        <v>-0.29658299999999999</v>
      </c>
      <c r="BE129" s="33">
        <v>-0.2119161</v>
      </c>
      <c r="BF129" s="33">
        <v>-0.20647789999999999</v>
      </c>
      <c r="BG129" s="33">
        <v>-0.5801364</v>
      </c>
      <c r="BH129" s="33">
        <v>-6.8635600000000005E-2</v>
      </c>
      <c r="BI129" s="33">
        <v>-0.16585630000000001</v>
      </c>
      <c r="BJ129" s="33">
        <v>-0.67124729999999999</v>
      </c>
      <c r="BK129" s="33">
        <v>-1.153581</v>
      </c>
      <c r="BL129" s="33">
        <v>-0.72835669999999997</v>
      </c>
      <c r="BM129" s="33">
        <v>-0.53013399999999999</v>
      </c>
      <c r="BN129" s="33">
        <v>-0.54621019999999998</v>
      </c>
      <c r="BO129" s="33">
        <v>-0.61162030000000001</v>
      </c>
      <c r="BP129" s="33">
        <v>-0.51929930000000002</v>
      </c>
      <c r="BQ129" s="33">
        <v>-0.2178822</v>
      </c>
      <c r="BR129" s="33">
        <v>-0.14891080000000001</v>
      </c>
      <c r="BS129" s="33">
        <v>4.8000000000000001E-2</v>
      </c>
      <c r="BT129" s="33">
        <v>-0.36547980000000002</v>
      </c>
      <c r="BU129" s="33">
        <v>7.5211500000000001E-2</v>
      </c>
      <c r="BV129" s="33">
        <v>0.23330609999999999</v>
      </c>
      <c r="BW129" s="33">
        <v>0.2132307</v>
      </c>
      <c r="BX129" s="33">
        <v>-0.24443709999999999</v>
      </c>
      <c r="BY129" s="33">
        <v>-0.1098906</v>
      </c>
      <c r="BZ129" s="33">
        <v>-5.6543999999999997E-2</v>
      </c>
      <c r="CA129" s="33">
        <v>-5.44071E-2</v>
      </c>
      <c r="CB129" s="33">
        <v>-0.180395</v>
      </c>
      <c r="CC129" s="33">
        <v>-9.2749899999999996E-2</v>
      </c>
      <c r="CD129" s="33">
        <v>-8.1626000000000004E-2</v>
      </c>
      <c r="CE129" s="33">
        <v>-0.43206610000000001</v>
      </c>
      <c r="CF129" s="33">
        <v>0.15845390000000001</v>
      </c>
      <c r="CG129" s="33">
        <v>2.9135299999999999E-2</v>
      </c>
      <c r="CH129" s="33">
        <v>-0.49184299999999997</v>
      </c>
      <c r="CI129" s="33">
        <v>-0.97429299999999996</v>
      </c>
      <c r="CJ129" s="33">
        <v>-0.55307309999999998</v>
      </c>
      <c r="CK129" s="33">
        <v>-0.36309669999999999</v>
      </c>
      <c r="CL129" s="33">
        <v>-0.39064389999999999</v>
      </c>
      <c r="CM129" s="33">
        <v>-0.45465680000000003</v>
      </c>
      <c r="CN129" s="33">
        <v>-0.35980319999999999</v>
      </c>
      <c r="CO129" s="33">
        <v>-7.8842099999999998E-2</v>
      </c>
      <c r="CP129" s="33">
        <v>-3.7650000000000001E-3</v>
      </c>
      <c r="CQ129" s="33">
        <v>0.20714160000000001</v>
      </c>
      <c r="CR129" s="33">
        <v>-0.18762499999999999</v>
      </c>
      <c r="CS129" s="33">
        <v>0.23328840000000001</v>
      </c>
      <c r="CT129" s="33">
        <v>0.3723535</v>
      </c>
      <c r="CU129" s="33">
        <v>0.34651199999999999</v>
      </c>
      <c r="CV129" s="33">
        <v>-0.11020629999999999</v>
      </c>
      <c r="CW129" s="33">
        <v>9.3699999999999999E-3</v>
      </c>
      <c r="CX129" s="33">
        <v>6.5128800000000001E-2</v>
      </c>
      <c r="CY129" s="33">
        <v>6.8208199999999997E-2</v>
      </c>
      <c r="CZ129" s="33">
        <v>-6.4206899999999997E-2</v>
      </c>
      <c r="DA129" s="33">
        <v>2.6416200000000001E-2</v>
      </c>
      <c r="DB129" s="33">
        <v>4.3226000000000001E-2</v>
      </c>
      <c r="DC129" s="33">
        <v>-0.28399580000000002</v>
      </c>
      <c r="DD129" s="33">
        <v>0.38554339999999998</v>
      </c>
      <c r="DE129" s="33">
        <v>0.22412699999999999</v>
      </c>
      <c r="DF129" s="33">
        <v>-0.31243870000000001</v>
      </c>
      <c r="DG129" s="33">
        <v>-0.79500539999999997</v>
      </c>
      <c r="DH129" s="33">
        <v>-0.3777896</v>
      </c>
      <c r="DI129" s="33">
        <v>-0.19605939999999999</v>
      </c>
      <c r="DJ129" s="33">
        <v>-0.2350776</v>
      </c>
      <c r="DK129" s="33">
        <v>-0.29769329999999999</v>
      </c>
      <c r="DL129" s="33">
        <v>-0.20030700000000001</v>
      </c>
      <c r="DM129" s="33">
        <v>6.0198000000000002E-2</v>
      </c>
      <c r="DN129" s="33">
        <v>0.1413807</v>
      </c>
      <c r="DO129" s="33">
        <v>0.36628309999999997</v>
      </c>
      <c r="DP129" s="33">
        <v>-9.7701999999999997E-3</v>
      </c>
      <c r="DQ129" s="33">
        <v>0.39136520000000002</v>
      </c>
      <c r="DR129" s="33">
        <v>0.51140090000000005</v>
      </c>
      <c r="DS129" s="33">
        <v>0.47979339999999998</v>
      </c>
      <c r="DT129" s="33">
        <v>2.40246E-2</v>
      </c>
      <c r="DU129" s="33">
        <v>0.18156349999999999</v>
      </c>
      <c r="DV129" s="33">
        <v>0.24080509999999999</v>
      </c>
      <c r="DW129" s="33">
        <v>0.2452453</v>
      </c>
      <c r="DX129" s="33">
        <v>0.1035502</v>
      </c>
      <c r="DY129" s="33">
        <v>0.19847319999999999</v>
      </c>
      <c r="DZ129" s="33">
        <v>0.22349240000000001</v>
      </c>
      <c r="EA129" s="33">
        <v>-7.0205900000000002E-2</v>
      </c>
      <c r="EB129" s="33">
        <v>0.71342459999999996</v>
      </c>
      <c r="EC129" s="33">
        <v>0.50566390000000006</v>
      </c>
      <c r="ED129" s="33">
        <v>-5.3407400000000001E-2</v>
      </c>
      <c r="EE129" s="33">
        <v>-0.53614280000000003</v>
      </c>
      <c r="EF129" s="33">
        <v>-0.124708</v>
      </c>
      <c r="EG129" s="33">
        <v>4.51159E-2</v>
      </c>
      <c r="EH129" s="33">
        <v>-1.0464599999999999E-2</v>
      </c>
      <c r="EI129" s="33">
        <v>-7.1062899999999998E-2</v>
      </c>
      <c r="EJ129" s="33">
        <v>2.9980099999999999E-2</v>
      </c>
      <c r="EK129" s="33">
        <v>0.26094990000000001</v>
      </c>
      <c r="EL129" s="33">
        <v>0.35094809999999999</v>
      </c>
      <c r="EM129" s="33">
        <v>0.59605830000000004</v>
      </c>
      <c r="EN129" s="33">
        <v>0.24702379999999999</v>
      </c>
      <c r="EO129" s="33">
        <v>0.61960309999999996</v>
      </c>
      <c r="EP129" s="33">
        <v>0.71216330000000005</v>
      </c>
      <c r="EQ129" s="33">
        <v>0.67223049999999995</v>
      </c>
      <c r="ER129" s="33">
        <v>0.21783259999999999</v>
      </c>
      <c r="ES129" s="33">
        <v>73.498410000000007</v>
      </c>
      <c r="ET129" s="33">
        <v>73.551230000000004</v>
      </c>
      <c r="EU129" s="33">
        <v>72.618080000000006</v>
      </c>
      <c r="EV129" s="33">
        <v>72.443920000000006</v>
      </c>
      <c r="EW129" s="33">
        <v>72.097890000000007</v>
      </c>
      <c r="EX129" s="33">
        <v>71.944209999999998</v>
      </c>
      <c r="EY129" s="33">
        <v>71.692779999999999</v>
      </c>
      <c r="EZ129" s="33">
        <v>71.806259999999995</v>
      </c>
      <c r="FA129" s="33">
        <v>76.792100000000005</v>
      </c>
      <c r="FB129" s="33">
        <v>83.137979999999999</v>
      </c>
      <c r="FC129" s="33">
        <v>88.396979999999999</v>
      </c>
      <c r="FD129" s="33">
        <v>92.026889999999995</v>
      </c>
      <c r="FE129" s="33">
        <v>93.800550000000001</v>
      </c>
      <c r="FF129" s="33">
        <v>93.479669999999999</v>
      </c>
      <c r="FG129" s="33">
        <v>92.947749999999999</v>
      </c>
      <c r="FH129" s="33">
        <v>91.367720000000006</v>
      </c>
      <c r="FI129" s="33">
        <v>90.724980000000002</v>
      </c>
      <c r="FJ129" s="33">
        <v>89.357060000000004</v>
      </c>
      <c r="FK129" s="33">
        <v>87.22269</v>
      </c>
      <c r="FL129" s="33">
        <v>83.560299999999998</v>
      </c>
      <c r="FM129" s="33">
        <v>80.201480000000004</v>
      </c>
      <c r="FN129" s="33">
        <v>78.625630000000001</v>
      </c>
      <c r="FO129" s="33">
        <v>77.186670000000007</v>
      </c>
      <c r="FP129" s="33">
        <v>75.762460000000004</v>
      </c>
      <c r="FQ129" s="33">
        <v>5.2675470000000004</v>
      </c>
      <c r="FR129" s="33">
        <v>0.27424989999999999</v>
      </c>
      <c r="FS129">
        <v>0</v>
      </c>
    </row>
    <row r="130" spans="1:175" x14ac:dyDescent="0.2">
      <c r="A130" t="s">
        <v>181</v>
      </c>
      <c r="B130" t="s">
        <v>225</v>
      </c>
      <c r="C130">
        <v>42978</v>
      </c>
      <c r="D130">
        <v>742</v>
      </c>
      <c r="E130" s="33">
        <v>32.715310000000002</v>
      </c>
      <c r="F130" s="33">
        <v>31.262329999999999</v>
      </c>
      <c r="G130" s="33">
        <v>31.351590000000002</v>
      </c>
      <c r="H130" s="33">
        <v>32.532350000000001</v>
      </c>
      <c r="I130" s="33">
        <v>33.749890000000001</v>
      </c>
      <c r="J130" s="33">
        <v>40.819220000000001</v>
      </c>
      <c r="K130" s="33">
        <v>59.153280000000002</v>
      </c>
      <c r="L130" s="33">
        <v>88.693539999999999</v>
      </c>
      <c r="M130" s="33">
        <v>108.94070000000001</v>
      </c>
      <c r="N130" s="33">
        <v>119.14660000000001</v>
      </c>
      <c r="O130" s="33">
        <v>126.3599</v>
      </c>
      <c r="P130" s="33">
        <v>132.83279999999999</v>
      </c>
      <c r="Q130" s="33">
        <v>135.7216</v>
      </c>
      <c r="R130" s="33">
        <v>133.9803</v>
      </c>
      <c r="S130" s="33">
        <v>126.8562</v>
      </c>
      <c r="T130" s="33">
        <v>106.8639</v>
      </c>
      <c r="U130" s="33">
        <v>84.240830000000003</v>
      </c>
      <c r="V130" s="33">
        <v>75.547740000000005</v>
      </c>
      <c r="W130" s="33">
        <v>68.577920000000006</v>
      </c>
      <c r="X130" s="33">
        <v>63.985709999999997</v>
      </c>
      <c r="Y130" s="33">
        <v>55.594410000000003</v>
      </c>
      <c r="Z130" s="33">
        <v>47.519869999999997</v>
      </c>
      <c r="AA130" s="33">
        <v>38.874789999999997</v>
      </c>
      <c r="AB130" s="33">
        <v>33.382159999999999</v>
      </c>
      <c r="AC130" s="33">
        <v>1.050826</v>
      </c>
      <c r="AD130" s="33">
        <v>0.1539643</v>
      </c>
      <c r="AE130" s="33">
        <v>0.43021409999999999</v>
      </c>
      <c r="AF130" s="33">
        <v>0.26353690000000002</v>
      </c>
      <c r="AG130" s="33">
        <v>-1.2368710000000001</v>
      </c>
      <c r="AH130" s="33">
        <v>-2.3485619999999998</v>
      </c>
      <c r="AI130" s="33">
        <v>-3.0686680000000002</v>
      </c>
      <c r="AJ130" s="33">
        <v>-1.94442</v>
      </c>
      <c r="AK130" s="33">
        <v>-3.1170969999999998</v>
      </c>
      <c r="AL130" s="33">
        <v>-3.774575</v>
      </c>
      <c r="AM130" s="33">
        <v>-3.2241620000000002</v>
      </c>
      <c r="AN130" s="33">
        <v>-3.775334</v>
      </c>
      <c r="AO130" s="33">
        <v>-3.7567759999999999</v>
      </c>
      <c r="AP130" s="33">
        <v>-7.1771330000000004</v>
      </c>
      <c r="AQ130" s="33">
        <v>-6.5595920000000003</v>
      </c>
      <c r="AR130" s="33">
        <v>1.73892</v>
      </c>
      <c r="AS130" s="33">
        <v>1.5049429999999999</v>
      </c>
      <c r="AT130" s="33">
        <v>2.5684520000000002</v>
      </c>
      <c r="AU130" s="33">
        <v>1.0568340000000001</v>
      </c>
      <c r="AV130" s="33">
        <v>0.55735679999999999</v>
      </c>
      <c r="AW130" s="33">
        <v>0.54601929999999999</v>
      </c>
      <c r="AX130" s="33">
        <v>-5.9754799999999997E-2</v>
      </c>
      <c r="AY130" s="33">
        <v>-1.454901</v>
      </c>
      <c r="AZ130" s="33">
        <v>-2.123742</v>
      </c>
      <c r="BA130" s="33">
        <v>1.611226</v>
      </c>
      <c r="BB130" s="33">
        <v>0.65386149999999998</v>
      </c>
      <c r="BC130" s="33">
        <v>0.99188120000000002</v>
      </c>
      <c r="BD130" s="33">
        <v>0.87793549999999998</v>
      </c>
      <c r="BE130" s="33">
        <v>-0.64897910000000003</v>
      </c>
      <c r="BF130" s="33">
        <v>-1.6212880000000001</v>
      </c>
      <c r="BG130" s="33">
        <v>-2.142074</v>
      </c>
      <c r="BH130" s="33">
        <v>-0.70628880000000005</v>
      </c>
      <c r="BI130" s="33">
        <v>-1.5882959999999999</v>
      </c>
      <c r="BJ130" s="33">
        <v>-2.001579</v>
      </c>
      <c r="BK130" s="33">
        <v>-1.6934819999999999</v>
      </c>
      <c r="BL130" s="33">
        <v>-1.969249</v>
      </c>
      <c r="BM130" s="33">
        <v>-1.8837459999999999</v>
      </c>
      <c r="BN130" s="33">
        <v>-5.374123</v>
      </c>
      <c r="BO130" s="33">
        <v>-4.7797479999999997</v>
      </c>
      <c r="BP130" s="33">
        <v>3.517852</v>
      </c>
      <c r="BQ130" s="33">
        <v>3.1991320000000001</v>
      </c>
      <c r="BR130" s="33">
        <v>4.3348680000000002</v>
      </c>
      <c r="BS130" s="33">
        <v>2.854495</v>
      </c>
      <c r="BT130" s="33">
        <v>2.1537980000000001</v>
      </c>
      <c r="BU130" s="33">
        <v>1.8025720000000001</v>
      </c>
      <c r="BV130" s="33">
        <v>0.92251179999999999</v>
      </c>
      <c r="BW130" s="33">
        <v>-0.51779710000000001</v>
      </c>
      <c r="BX130" s="33">
        <v>-1.3469040000000001</v>
      </c>
      <c r="BY130" s="33">
        <v>1.999358</v>
      </c>
      <c r="BZ130" s="33">
        <v>1.000089</v>
      </c>
      <c r="CA130" s="33">
        <v>1.38089</v>
      </c>
      <c r="CB130" s="33">
        <v>1.303466</v>
      </c>
      <c r="CC130" s="33">
        <v>-0.24180699999999999</v>
      </c>
      <c r="CD130" s="33">
        <v>-1.1175809999999999</v>
      </c>
      <c r="CE130" s="33">
        <v>-1.5003169999999999</v>
      </c>
      <c r="CF130" s="33">
        <v>0.15123739999999999</v>
      </c>
      <c r="CG130" s="33">
        <v>-0.52945299999999995</v>
      </c>
      <c r="CH130" s="33">
        <v>-0.77360700000000004</v>
      </c>
      <c r="CI130" s="33">
        <v>-0.63333700000000004</v>
      </c>
      <c r="CJ130" s="33">
        <v>-0.71835990000000005</v>
      </c>
      <c r="CK130" s="33">
        <v>-0.58649030000000002</v>
      </c>
      <c r="CL130" s="33">
        <v>-4.1253630000000001</v>
      </c>
      <c r="CM130" s="33">
        <v>-3.547034</v>
      </c>
      <c r="CN130" s="33">
        <v>4.7499349999999998</v>
      </c>
      <c r="CO130" s="33">
        <v>4.3725230000000002</v>
      </c>
      <c r="CP130" s="33">
        <v>5.5582830000000003</v>
      </c>
      <c r="CQ130" s="33">
        <v>4.0995480000000004</v>
      </c>
      <c r="CR130" s="33">
        <v>3.2594880000000002</v>
      </c>
      <c r="CS130" s="33">
        <v>2.672857</v>
      </c>
      <c r="CT130" s="33">
        <v>1.602827</v>
      </c>
      <c r="CU130" s="33">
        <v>0.13123850000000001</v>
      </c>
      <c r="CV130" s="33">
        <v>-0.80886930000000001</v>
      </c>
      <c r="CW130" s="33">
        <v>2.3874900000000001</v>
      </c>
      <c r="CX130" s="33">
        <v>1.3463160000000001</v>
      </c>
      <c r="CY130" s="33">
        <v>1.7698990000000001</v>
      </c>
      <c r="CZ130" s="33">
        <v>1.7289969999999999</v>
      </c>
      <c r="DA130" s="33">
        <v>0.16536519999999999</v>
      </c>
      <c r="DB130" s="33">
        <v>-0.61387270000000005</v>
      </c>
      <c r="DC130" s="33">
        <v>-0.85856080000000001</v>
      </c>
      <c r="DD130" s="33">
        <v>1.008764</v>
      </c>
      <c r="DE130" s="33">
        <v>0.52939009999999997</v>
      </c>
      <c r="DF130" s="33">
        <v>0.45436470000000001</v>
      </c>
      <c r="DG130" s="33">
        <v>0.42680770000000001</v>
      </c>
      <c r="DH130" s="33">
        <v>0.53252909999999998</v>
      </c>
      <c r="DI130" s="33">
        <v>0.71076510000000004</v>
      </c>
      <c r="DJ130" s="33">
        <v>-2.8766039999999999</v>
      </c>
      <c r="DK130" s="33">
        <v>-2.3143189999999998</v>
      </c>
      <c r="DL130" s="33">
        <v>5.9820180000000001</v>
      </c>
      <c r="DM130" s="33">
        <v>5.5459139999999998</v>
      </c>
      <c r="DN130" s="33">
        <v>6.7816970000000003</v>
      </c>
      <c r="DO130" s="33">
        <v>5.3446020000000001</v>
      </c>
      <c r="DP130" s="33">
        <v>4.3651780000000002</v>
      </c>
      <c r="DQ130" s="33">
        <v>3.5431409999999999</v>
      </c>
      <c r="DR130" s="33">
        <v>2.2831410000000001</v>
      </c>
      <c r="DS130" s="33">
        <v>0.78027420000000003</v>
      </c>
      <c r="DT130" s="33">
        <v>-0.27083420000000002</v>
      </c>
      <c r="DU130" s="33">
        <v>2.9478900000000001</v>
      </c>
      <c r="DV130" s="33">
        <v>1.8462130000000001</v>
      </c>
      <c r="DW130" s="33">
        <v>2.331566</v>
      </c>
      <c r="DX130" s="33">
        <v>2.3433950000000001</v>
      </c>
      <c r="DY130" s="33">
        <v>0.75325719999999996</v>
      </c>
      <c r="DZ130" s="33">
        <v>0.1134014</v>
      </c>
      <c r="EA130" s="33">
        <v>6.80336E-2</v>
      </c>
      <c r="EB130" s="33">
        <v>2.2468949999999999</v>
      </c>
      <c r="EC130" s="33">
        <v>2.0581909999999999</v>
      </c>
      <c r="ED130" s="33">
        <v>2.2273610000000001</v>
      </c>
      <c r="EE130" s="33">
        <v>1.9574879999999999</v>
      </c>
      <c r="EF130" s="33">
        <v>2.3386140000000002</v>
      </c>
      <c r="EG130" s="33">
        <v>2.583796</v>
      </c>
      <c r="EH130" s="33">
        <v>-1.0735939999999999</v>
      </c>
      <c r="EI130" s="33">
        <v>-0.53447540000000004</v>
      </c>
      <c r="EJ130" s="33">
        <v>7.7609510000000004</v>
      </c>
      <c r="EK130" s="33">
        <v>7.2401030000000004</v>
      </c>
      <c r="EL130" s="33">
        <v>8.548114</v>
      </c>
      <c r="EM130" s="33">
        <v>7.1422619999999997</v>
      </c>
      <c r="EN130" s="33">
        <v>5.9616189999999998</v>
      </c>
      <c r="EO130" s="33">
        <v>4.7996939999999997</v>
      </c>
      <c r="EP130" s="33">
        <v>3.2654079999999999</v>
      </c>
      <c r="EQ130" s="33">
        <v>1.7173780000000001</v>
      </c>
      <c r="ER130" s="33">
        <v>0.50600299999999998</v>
      </c>
      <c r="ES130" s="33">
        <v>73.85445</v>
      </c>
      <c r="ET130" s="33">
        <v>73.319059999999993</v>
      </c>
      <c r="EU130" s="33">
        <v>72.664990000000003</v>
      </c>
      <c r="EV130" s="33">
        <v>72.558840000000004</v>
      </c>
      <c r="EW130" s="33">
        <v>72.618740000000003</v>
      </c>
      <c r="EX130" s="33">
        <v>72.388409999999993</v>
      </c>
      <c r="EY130" s="33">
        <v>71.654790000000006</v>
      </c>
      <c r="EZ130" s="33">
        <v>71.501400000000004</v>
      </c>
      <c r="FA130" s="33">
        <v>74.772739999999999</v>
      </c>
      <c r="FB130" s="33">
        <v>78.476380000000006</v>
      </c>
      <c r="FC130" s="33">
        <v>83.062700000000007</v>
      </c>
      <c r="FD130" s="33">
        <v>87.371809999999996</v>
      </c>
      <c r="FE130" s="33">
        <v>90.51003</v>
      </c>
      <c r="FF130" s="33">
        <v>90.162760000000006</v>
      </c>
      <c r="FG130" s="33">
        <v>88.772900000000007</v>
      </c>
      <c r="FH130" s="33">
        <v>86.188779999999994</v>
      </c>
      <c r="FI130" s="33">
        <v>86.834440000000001</v>
      </c>
      <c r="FJ130" s="33">
        <v>86.946510000000004</v>
      </c>
      <c r="FK130" s="33">
        <v>85.186080000000004</v>
      </c>
      <c r="FL130" s="33">
        <v>80.582949999999997</v>
      </c>
      <c r="FM130" s="33">
        <v>77.503829999999994</v>
      </c>
      <c r="FN130" s="33">
        <v>75.877709999999993</v>
      </c>
      <c r="FO130" s="33">
        <v>74.275329999999997</v>
      </c>
      <c r="FP130" s="33">
        <v>72.964489999999998</v>
      </c>
      <c r="FQ130" s="33">
        <v>30.666239999999998</v>
      </c>
      <c r="FR130" s="33">
        <v>2.1440830000000002</v>
      </c>
      <c r="FS130">
        <v>0</v>
      </c>
    </row>
    <row r="131" spans="1:175" x14ac:dyDescent="0.2">
      <c r="A131" t="s">
        <v>181</v>
      </c>
      <c r="B131" t="s">
        <v>225</v>
      </c>
      <c r="C131">
        <v>42979</v>
      </c>
      <c r="D131">
        <v>742</v>
      </c>
      <c r="E131" s="33">
        <v>33.36459</v>
      </c>
      <c r="F131" s="33">
        <v>32.318339999999999</v>
      </c>
      <c r="G131" s="33">
        <v>31.851769999999998</v>
      </c>
      <c r="H131" s="33">
        <v>33.503210000000003</v>
      </c>
      <c r="I131" s="33">
        <v>34.995260000000002</v>
      </c>
      <c r="J131" s="33">
        <v>40.816850000000002</v>
      </c>
      <c r="K131" s="33">
        <v>57.670639999999999</v>
      </c>
      <c r="L131" s="33">
        <v>88.541529999999995</v>
      </c>
      <c r="M131" s="33">
        <v>113.1182</v>
      </c>
      <c r="N131" s="33">
        <v>127.2384</v>
      </c>
      <c r="O131" s="33">
        <v>135.12700000000001</v>
      </c>
      <c r="P131" s="33">
        <v>139.08949999999999</v>
      </c>
      <c r="Q131" s="33">
        <v>138.32839999999999</v>
      </c>
      <c r="R131" s="33">
        <v>138.38910000000001</v>
      </c>
      <c r="S131" s="33">
        <v>130.18289999999999</v>
      </c>
      <c r="T131" s="33">
        <v>106.12009999999999</v>
      </c>
      <c r="U131" s="33">
        <v>77.689520000000002</v>
      </c>
      <c r="V131" s="33">
        <v>63.718730000000001</v>
      </c>
      <c r="W131" s="33">
        <v>54.467359999999999</v>
      </c>
      <c r="X131" s="33">
        <v>53.824019999999997</v>
      </c>
      <c r="Y131" s="33">
        <v>51.790649999999999</v>
      </c>
      <c r="Z131" s="33">
        <v>47.86018</v>
      </c>
      <c r="AA131" s="33">
        <v>41.207169999999998</v>
      </c>
      <c r="AB131" s="33">
        <v>36.403219999999997</v>
      </c>
      <c r="AC131" s="33">
        <v>-0.15213679999999999</v>
      </c>
      <c r="AD131" s="33">
        <v>-0.45355220000000002</v>
      </c>
      <c r="AE131" s="33">
        <v>-0.73471030000000004</v>
      </c>
      <c r="AF131" s="33">
        <v>-5.2740799999999997E-2</v>
      </c>
      <c r="AG131" s="33">
        <v>-1.157278</v>
      </c>
      <c r="AH131" s="33">
        <v>-2.761053</v>
      </c>
      <c r="AI131" s="33">
        <v>-3.325002</v>
      </c>
      <c r="AJ131" s="33">
        <v>-1.3103499999999999</v>
      </c>
      <c r="AK131" s="33">
        <v>-3.9567389999999998</v>
      </c>
      <c r="AL131" s="33">
        <v>-4.4829330000000001</v>
      </c>
      <c r="AM131" s="33">
        <v>-5.0235609999999999</v>
      </c>
      <c r="AN131" s="33">
        <v>-4.6810159999999996</v>
      </c>
      <c r="AO131" s="33">
        <v>-5.3074490000000001</v>
      </c>
      <c r="AP131" s="33">
        <v>-5.3109080000000004</v>
      </c>
      <c r="AQ131" s="33">
        <v>-4.8519059999999996</v>
      </c>
      <c r="AR131" s="33">
        <v>0.34147719999999998</v>
      </c>
      <c r="AS131" s="33">
        <v>1.2225470000000001</v>
      </c>
      <c r="AT131" s="33">
        <v>0.77539060000000004</v>
      </c>
      <c r="AU131" s="33">
        <v>-0.20191029999999999</v>
      </c>
      <c r="AV131" s="33">
        <v>3.9891500000000003E-2</v>
      </c>
      <c r="AW131" s="33">
        <v>1.667591</v>
      </c>
      <c r="AX131" s="33">
        <v>1.083745</v>
      </c>
      <c r="AY131" s="33">
        <v>1.4431229999999999</v>
      </c>
      <c r="AZ131" s="33">
        <v>2.1021190000000001</v>
      </c>
      <c r="BA131" s="33">
        <v>0.75599249999999996</v>
      </c>
      <c r="BB131" s="33">
        <v>0.39777899999999999</v>
      </c>
      <c r="BC131" s="33">
        <v>0.1041208</v>
      </c>
      <c r="BD131" s="33">
        <v>0.8813512</v>
      </c>
      <c r="BE131" s="33">
        <v>-0.24771319999999999</v>
      </c>
      <c r="BF131" s="33">
        <v>-1.8518619999999999</v>
      </c>
      <c r="BG131" s="33">
        <v>-2.348109</v>
      </c>
      <c r="BH131" s="33">
        <v>-9.4919600000000007E-2</v>
      </c>
      <c r="BI131" s="33">
        <v>-2.578211</v>
      </c>
      <c r="BJ131" s="33">
        <v>-2.9856750000000001</v>
      </c>
      <c r="BK131" s="33">
        <v>-3.540972</v>
      </c>
      <c r="BL131" s="33">
        <v>-3.1552410000000002</v>
      </c>
      <c r="BM131" s="33">
        <v>-3.8180329999999998</v>
      </c>
      <c r="BN131" s="33">
        <v>-3.7827069999999998</v>
      </c>
      <c r="BO131" s="33">
        <v>-3.3281480000000001</v>
      </c>
      <c r="BP131" s="33">
        <v>1.5591999999999999</v>
      </c>
      <c r="BQ131" s="33">
        <v>2.2247349999999999</v>
      </c>
      <c r="BR131" s="33">
        <v>2.2865310000000001</v>
      </c>
      <c r="BS131" s="33">
        <v>1.3392599999999999</v>
      </c>
      <c r="BT131" s="33">
        <v>1.3985970000000001</v>
      </c>
      <c r="BU131" s="33">
        <v>2.8965670000000001</v>
      </c>
      <c r="BV131" s="33">
        <v>2.2571530000000002</v>
      </c>
      <c r="BW131" s="33">
        <v>2.296554</v>
      </c>
      <c r="BX131" s="33">
        <v>2.7923589999999998</v>
      </c>
      <c r="BY131" s="33">
        <v>1.38496</v>
      </c>
      <c r="BZ131" s="33">
        <v>0.98740830000000002</v>
      </c>
      <c r="CA131" s="33">
        <v>0.68509260000000005</v>
      </c>
      <c r="CB131" s="33">
        <v>1.5283</v>
      </c>
      <c r="CC131" s="33">
        <v>0.3822489</v>
      </c>
      <c r="CD131" s="33">
        <v>-1.2221580000000001</v>
      </c>
      <c r="CE131" s="33">
        <v>-1.671516</v>
      </c>
      <c r="CF131" s="33">
        <v>0.74688399999999999</v>
      </c>
      <c r="CG131" s="33">
        <v>-1.6234459999999999</v>
      </c>
      <c r="CH131" s="33">
        <v>-1.9486779999999999</v>
      </c>
      <c r="CI131" s="33">
        <v>-2.5141360000000001</v>
      </c>
      <c r="CJ131" s="33">
        <v>-2.0984940000000001</v>
      </c>
      <c r="CK131" s="33">
        <v>-2.786467</v>
      </c>
      <c r="CL131" s="33">
        <v>-2.7242799999999998</v>
      </c>
      <c r="CM131" s="33">
        <v>-2.2727970000000002</v>
      </c>
      <c r="CN131" s="33">
        <v>2.4025910000000001</v>
      </c>
      <c r="CO131" s="33">
        <v>2.918847</v>
      </c>
      <c r="CP131" s="33">
        <v>3.333142</v>
      </c>
      <c r="CQ131" s="33">
        <v>2.4066709999999998</v>
      </c>
      <c r="CR131" s="33">
        <v>2.3396319999999999</v>
      </c>
      <c r="CS131" s="33">
        <v>3.7477510000000001</v>
      </c>
      <c r="CT131" s="33">
        <v>3.069852</v>
      </c>
      <c r="CU131" s="33">
        <v>2.8876369999999998</v>
      </c>
      <c r="CV131" s="33">
        <v>3.2704170000000001</v>
      </c>
      <c r="CW131" s="33">
        <v>2.0139279999999999</v>
      </c>
      <c r="CX131" s="33">
        <v>1.5770379999999999</v>
      </c>
      <c r="CY131" s="33">
        <v>1.266065</v>
      </c>
      <c r="CZ131" s="33">
        <v>2.1752500000000001</v>
      </c>
      <c r="DA131" s="33">
        <v>1.012211</v>
      </c>
      <c r="DB131" s="33">
        <v>-0.59245530000000002</v>
      </c>
      <c r="DC131" s="33">
        <v>-0.99492320000000001</v>
      </c>
      <c r="DD131" s="33">
        <v>1.5886880000000001</v>
      </c>
      <c r="DE131" s="33">
        <v>-0.66868190000000005</v>
      </c>
      <c r="DF131" s="33">
        <v>-0.91168210000000005</v>
      </c>
      <c r="DG131" s="33">
        <v>-1.4872989999999999</v>
      </c>
      <c r="DH131" s="33">
        <v>-1.0417460000000001</v>
      </c>
      <c r="DI131" s="33">
        <v>-1.754902</v>
      </c>
      <c r="DJ131" s="33">
        <v>-1.6658520000000001</v>
      </c>
      <c r="DK131" s="33">
        <v>-1.2174469999999999</v>
      </c>
      <c r="DL131" s="33">
        <v>3.2459820000000001</v>
      </c>
      <c r="DM131" s="33">
        <v>3.612959</v>
      </c>
      <c r="DN131" s="33">
        <v>4.379753</v>
      </c>
      <c r="DO131" s="33">
        <v>3.474081</v>
      </c>
      <c r="DP131" s="33">
        <v>3.2806670000000002</v>
      </c>
      <c r="DQ131" s="33">
        <v>4.5989360000000001</v>
      </c>
      <c r="DR131" s="33">
        <v>3.8825509999999999</v>
      </c>
      <c r="DS131" s="33">
        <v>3.47872</v>
      </c>
      <c r="DT131" s="33">
        <v>3.748475</v>
      </c>
      <c r="DU131" s="33">
        <v>2.9220570000000001</v>
      </c>
      <c r="DV131" s="33">
        <v>2.428369</v>
      </c>
      <c r="DW131" s="33">
        <v>2.1048960000000001</v>
      </c>
      <c r="DX131" s="33">
        <v>3.1093419999999998</v>
      </c>
      <c r="DY131" s="33">
        <v>1.9217759999999999</v>
      </c>
      <c r="DZ131" s="33">
        <v>0.31673610000000002</v>
      </c>
      <c r="EA131" s="33">
        <v>-1.8030600000000001E-2</v>
      </c>
      <c r="EB131" s="33">
        <v>2.804119</v>
      </c>
      <c r="EC131" s="33">
        <v>0.70984639999999999</v>
      </c>
      <c r="ED131" s="33">
        <v>0.58557590000000004</v>
      </c>
      <c r="EE131" s="33">
        <v>-4.7107E-3</v>
      </c>
      <c r="EF131" s="33">
        <v>0.48402909999999999</v>
      </c>
      <c r="EG131" s="33">
        <v>-0.26548509999999997</v>
      </c>
      <c r="EH131" s="33">
        <v>-0.1376513</v>
      </c>
      <c r="EI131" s="33">
        <v>0.30631199999999997</v>
      </c>
      <c r="EJ131" s="33">
        <v>4.4637039999999999</v>
      </c>
      <c r="EK131" s="33">
        <v>4.6151470000000003</v>
      </c>
      <c r="EL131" s="33">
        <v>5.8908930000000002</v>
      </c>
      <c r="EM131" s="33">
        <v>5.0152520000000003</v>
      </c>
      <c r="EN131" s="33">
        <v>4.6393719999999998</v>
      </c>
      <c r="EO131" s="33">
        <v>5.8279110000000003</v>
      </c>
      <c r="EP131" s="33">
        <v>5.0559589999999996</v>
      </c>
      <c r="EQ131" s="33">
        <v>4.3321500000000004</v>
      </c>
      <c r="ER131" s="33">
        <v>4.438714</v>
      </c>
      <c r="ES131" s="33">
        <v>73.800989999999999</v>
      </c>
      <c r="ET131" s="33">
        <v>74.86336</v>
      </c>
      <c r="EU131" s="33">
        <v>73.30847</v>
      </c>
      <c r="EV131" s="33">
        <v>73.028630000000007</v>
      </c>
      <c r="EW131" s="33">
        <v>72.43177</v>
      </c>
      <c r="EX131" s="33">
        <v>72.410709999999995</v>
      </c>
      <c r="EY131" s="33">
        <v>72.261520000000004</v>
      </c>
      <c r="EZ131" s="33">
        <v>72.359539999999996</v>
      </c>
      <c r="FA131" s="33">
        <v>78.029740000000004</v>
      </c>
      <c r="FB131" s="33">
        <v>85.396910000000005</v>
      </c>
      <c r="FC131" s="33">
        <v>91.760419999999996</v>
      </c>
      <c r="FD131" s="33">
        <v>95.436710000000005</v>
      </c>
      <c r="FE131" s="33">
        <v>96.25403</v>
      </c>
      <c r="FF131" s="33">
        <v>96.333259999999996</v>
      </c>
      <c r="FG131" s="33">
        <v>96.022970000000001</v>
      </c>
      <c r="FH131" s="33">
        <v>95.120509999999996</v>
      </c>
      <c r="FI131" s="33">
        <v>94.047160000000005</v>
      </c>
      <c r="FJ131" s="33">
        <v>91.847359999999995</v>
      </c>
      <c r="FK131" s="33">
        <v>89.123930000000001</v>
      </c>
      <c r="FL131" s="33">
        <v>86.675669999999997</v>
      </c>
      <c r="FM131" s="33">
        <v>83.091520000000003</v>
      </c>
      <c r="FN131" s="33">
        <v>81.750979999999998</v>
      </c>
      <c r="FO131" s="33">
        <v>80.395030000000006</v>
      </c>
      <c r="FP131" s="33">
        <v>79.482810000000001</v>
      </c>
      <c r="FQ131" s="33">
        <v>24.86205</v>
      </c>
      <c r="FR131" s="33">
        <v>1.5084580000000001</v>
      </c>
      <c r="FS131">
        <v>0</v>
      </c>
    </row>
    <row r="132" spans="1:175" x14ac:dyDescent="0.2">
      <c r="A132" t="s">
        <v>181</v>
      </c>
      <c r="B132" t="s">
        <v>225</v>
      </c>
      <c r="C132">
        <v>42980</v>
      </c>
      <c r="D132">
        <v>742</v>
      </c>
      <c r="E132" s="33">
        <v>32.948909999999998</v>
      </c>
      <c r="F132" s="33">
        <v>31.650400000000001</v>
      </c>
      <c r="G132" s="33">
        <v>31.14424</v>
      </c>
      <c r="H132" s="33">
        <v>30.868729999999999</v>
      </c>
      <c r="I132" s="33">
        <v>31.184139999999999</v>
      </c>
      <c r="J132" s="33">
        <v>32.416080000000001</v>
      </c>
      <c r="K132" s="33">
        <v>33.48021</v>
      </c>
      <c r="L132" s="33">
        <v>33.575899999999997</v>
      </c>
      <c r="M132" s="33">
        <v>32.81964</v>
      </c>
      <c r="N132" s="33">
        <v>31.8584</v>
      </c>
      <c r="O132" s="33">
        <v>32.325330000000001</v>
      </c>
      <c r="P132" s="33">
        <v>32.402569999999997</v>
      </c>
      <c r="Q132" s="33">
        <v>31.92399</v>
      </c>
      <c r="R132" s="33">
        <v>31.68826</v>
      </c>
      <c r="S132" s="33">
        <v>32.545459999999999</v>
      </c>
      <c r="T132" s="33">
        <v>33.4908</v>
      </c>
      <c r="U132" s="33">
        <v>36.311390000000003</v>
      </c>
      <c r="V132" s="33">
        <v>38.811489999999999</v>
      </c>
      <c r="W132" s="33">
        <v>40.616950000000003</v>
      </c>
      <c r="X132" s="33">
        <v>42.158239999999999</v>
      </c>
      <c r="Y132" s="33">
        <v>39.469119999999997</v>
      </c>
      <c r="Z132" s="33">
        <v>38.244959999999999</v>
      </c>
      <c r="AA132" s="33">
        <v>36.843269999999997</v>
      </c>
      <c r="AB132" s="33">
        <v>35.168779999999998</v>
      </c>
      <c r="AC132" s="33">
        <v>0.87607679999999999</v>
      </c>
      <c r="AD132" s="33">
        <v>0.5272348</v>
      </c>
      <c r="AE132" s="33">
        <v>0.48991410000000002</v>
      </c>
      <c r="AF132" s="33">
        <v>9.1447799999999996E-2</v>
      </c>
      <c r="AG132" s="33">
        <v>0.250467</v>
      </c>
      <c r="AH132" s="33">
        <v>-0.76350470000000004</v>
      </c>
      <c r="AI132" s="33">
        <v>-1.429953</v>
      </c>
      <c r="AJ132" s="33">
        <v>-0.67213630000000002</v>
      </c>
      <c r="AK132" s="33">
        <v>-1.473436</v>
      </c>
      <c r="AL132" s="33">
        <v>-1.5338879999999999</v>
      </c>
      <c r="AM132" s="33">
        <v>-0.1379166</v>
      </c>
      <c r="AN132" s="33">
        <v>-0.83636339999999998</v>
      </c>
      <c r="AO132" s="33">
        <v>-2.2512460000000001</v>
      </c>
      <c r="AP132" s="33">
        <v>-2.0172870000000001</v>
      </c>
      <c r="AQ132" s="33">
        <v>-1.959765</v>
      </c>
      <c r="AR132" s="33">
        <v>-2.9584060000000001</v>
      </c>
      <c r="AS132" s="33">
        <v>-2.699408</v>
      </c>
      <c r="AT132" s="33">
        <v>-2.1426379999999998</v>
      </c>
      <c r="AU132" s="33">
        <v>-0.93141119999999999</v>
      </c>
      <c r="AV132" s="33">
        <v>0.28196870000000002</v>
      </c>
      <c r="AW132" s="33">
        <v>-0.86016919999999997</v>
      </c>
      <c r="AX132" s="33">
        <v>-1.4124490000000001</v>
      </c>
      <c r="AY132" s="33">
        <v>-1.8849499999999999</v>
      </c>
      <c r="AZ132" s="33">
        <v>-0.183339</v>
      </c>
      <c r="BA132" s="33">
        <v>1.5177149999999999</v>
      </c>
      <c r="BB132" s="33">
        <v>1.097029</v>
      </c>
      <c r="BC132" s="33">
        <v>1.061698</v>
      </c>
      <c r="BD132" s="33">
        <v>0.71090880000000001</v>
      </c>
      <c r="BE132" s="33">
        <v>0.88397009999999998</v>
      </c>
      <c r="BF132" s="33">
        <v>-0.10737480000000001</v>
      </c>
      <c r="BG132" s="33">
        <v>-0.52534400000000003</v>
      </c>
      <c r="BH132" s="33">
        <v>0.53325599999999995</v>
      </c>
      <c r="BI132" s="33">
        <v>-0.15150069999999999</v>
      </c>
      <c r="BJ132" s="33">
        <v>-0.26793899999999998</v>
      </c>
      <c r="BK132" s="33">
        <v>1.2210559999999999</v>
      </c>
      <c r="BL132" s="33">
        <v>0.58208409999999999</v>
      </c>
      <c r="BM132" s="33">
        <v>-0.78735129999999998</v>
      </c>
      <c r="BN132" s="33">
        <v>-0.74317279999999997</v>
      </c>
      <c r="BO132" s="33">
        <v>-0.67107170000000005</v>
      </c>
      <c r="BP132" s="33">
        <v>-1.806915</v>
      </c>
      <c r="BQ132" s="33">
        <v>-1.6618010000000001</v>
      </c>
      <c r="BR132" s="33">
        <v>-1.032694</v>
      </c>
      <c r="BS132" s="33">
        <v>0.17901719999999999</v>
      </c>
      <c r="BT132" s="33">
        <v>1.4770920000000001</v>
      </c>
      <c r="BU132" s="33">
        <v>0.43009039999999998</v>
      </c>
      <c r="BV132" s="33">
        <v>-0.29654350000000002</v>
      </c>
      <c r="BW132" s="33">
        <v>-0.98141809999999996</v>
      </c>
      <c r="BX132" s="33">
        <v>0.45382529999999999</v>
      </c>
      <c r="BY132" s="33">
        <v>1.9621109999999999</v>
      </c>
      <c r="BZ132" s="33">
        <v>1.491668</v>
      </c>
      <c r="CA132" s="33">
        <v>1.457714</v>
      </c>
      <c r="CB132" s="33">
        <v>1.1399459999999999</v>
      </c>
      <c r="CC132" s="33">
        <v>1.322732</v>
      </c>
      <c r="CD132" s="33">
        <v>0.3470588</v>
      </c>
      <c r="CE132" s="33">
        <v>0.10118580000000001</v>
      </c>
      <c r="CF132" s="33">
        <v>1.368107</v>
      </c>
      <c r="CG132" s="33">
        <v>0.76406739999999995</v>
      </c>
      <c r="CH132" s="33">
        <v>0.60885359999999999</v>
      </c>
      <c r="CI132" s="33">
        <v>2.1622759999999999</v>
      </c>
      <c r="CJ132" s="33">
        <v>1.564497</v>
      </c>
      <c r="CK132" s="33">
        <v>0.22653770000000001</v>
      </c>
      <c r="CL132" s="33">
        <v>0.1392747</v>
      </c>
      <c r="CM132" s="33">
        <v>0.22147339999999999</v>
      </c>
      <c r="CN132" s="33">
        <v>-1.009396</v>
      </c>
      <c r="CO132" s="33">
        <v>-0.9431581</v>
      </c>
      <c r="CP132" s="33">
        <v>-0.26394960000000001</v>
      </c>
      <c r="CQ132" s="33">
        <v>0.94809650000000001</v>
      </c>
      <c r="CR132" s="33">
        <v>2.3048310000000001</v>
      </c>
      <c r="CS132" s="33">
        <v>1.32372</v>
      </c>
      <c r="CT132" s="33">
        <v>0.476329</v>
      </c>
      <c r="CU132" s="33">
        <v>-0.35563450000000002</v>
      </c>
      <c r="CV132" s="33">
        <v>0.89512340000000001</v>
      </c>
      <c r="CW132" s="33">
        <v>2.4065080000000001</v>
      </c>
      <c r="CX132" s="33">
        <v>1.886306</v>
      </c>
      <c r="CY132" s="33">
        <v>1.8537300000000001</v>
      </c>
      <c r="CZ132" s="33">
        <v>1.5689820000000001</v>
      </c>
      <c r="DA132" s="33">
        <v>1.761495</v>
      </c>
      <c r="DB132" s="33">
        <v>0.80149250000000005</v>
      </c>
      <c r="DC132" s="33">
        <v>0.72771549999999996</v>
      </c>
      <c r="DD132" s="33">
        <v>2.2029580000000002</v>
      </c>
      <c r="DE132" s="33">
        <v>1.679635</v>
      </c>
      <c r="DF132" s="33">
        <v>1.485646</v>
      </c>
      <c r="DG132" s="33">
        <v>3.1034959999999998</v>
      </c>
      <c r="DH132" s="33">
        <v>2.5469089999999999</v>
      </c>
      <c r="DI132" s="33">
        <v>1.2404269999999999</v>
      </c>
      <c r="DJ132" s="33">
        <v>1.021722</v>
      </c>
      <c r="DK132" s="33">
        <v>1.114018</v>
      </c>
      <c r="DL132" s="33">
        <v>-0.21187700000000001</v>
      </c>
      <c r="DM132" s="33">
        <v>-0.22451479999999999</v>
      </c>
      <c r="DN132" s="33">
        <v>0.50479450000000003</v>
      </c>
      <c r="DO132" s="33">
        <v>1.717176</v>
      </c>
      <c r="DP132" s="33">
        <v>3.1325699999999999</v>
      </c>
      <c r="DQ132" s="33">
        <v>2.2173500000000002</v>
      </c>
      <c r="DR132" s="33">
        <v>1.2492019999999999</v>
      </c>
      <c r="DS132" s="33">
        <v>0.27014919999999998</v>
      </c>
      <c r="DT132" s="33">
        <v>1.3364210000000001</v>
      </c>
      <c r="DU132" s="33">
        <v>3.048146</v>
      </c>
      <c r="DV132" s="33">
        <v>2.4561000000000002</v>
      </c>
      <c r="DW132" s="33">
        <v>2.4255149999999999</v>
      </c>
      <c r="DX132" s="33">
        <v>2.1884429999999999</v>
      </c>
      <c r="DY132" s="33">
        <v>2.3949980000000002</v>
      </c>
      <c r="DZ132" s="33">
        <v>1.457622</v>
      </c>
      <c r="EA132" s="33">
        <v>1.632325</v>
      </c>
      <c r="EB132" s="33">
        <v>3.40835</v>
      </c>
      <c r="EC132" s="33">
        <v>3.0015700000000001</v>
      </c>
      <c r="ED132" s="33">
        <v>2.751595</v>
      </c>
      <c r="EE132" s="33">
        <v>4.4624689999999996</v>
      </c>
      <c r="EF132" s="33">
        <v>3.9653559999999999</v>
      </c>
      <c r="EG132" s="33">
        <v>2.7043219999999999</v>
      </c>
      <c r="EH132" s="33">
        <v>2.295836</v>
      </c>
      <c r="EI132" s="33">
        <v>2.4027120000000002</v>
      </c>
      <c r="EJ132" s="33">
        <v>0.93961380000000005</v>
      </c>
      <c r="EK132" s="33">
        <v>0.81309209999999998</v>
      </c>
      <c r="EL132" s="33">
        <v>1.6147389999999999</v>
      </c>
      <c r="EM132" s="33">
        <v>2.827604</v>
      </c>
      <c r="EN132" s="33">
        <v>4.3276940000000002</v>
      </c>
      <c r="EO132" s="33">
        <v>3.5076100000000001</v>
      </c>
      <c r="EP132" s="33">
        <v>2.3651070000000001</v>
      </c>
      <c r="EQ132" s="33">
        <v>1.173681</v>
      </c>
      <c r="ER132" s="33">
        <v>1.9735860000000001</v>
      </c>
      <c r="ES132" s="33">
        <v>78.247060000000005</v>
      </c>
      <c r="ET132" s="33">
        <v>77.053280000000001</v>
      </c>
      <c r="EU132" s="33">
        <v>76.255499999999998</v>
      </c>
      <c r="EV132" s="33">
        <v>75.794659999999993</v>
      </c>
      <c r="EW132" s="33">
        <v>75.177530000000004</v>
      </c>
      <c r="EX132" s="33">
        <v>74.26052</v>
      </c>
      <c r="EY132" s="33">
        <v>73.52261</v>
      </c>
      <c r="EZ132" s="33">
        <v>73.752849999999995</v>
      </c>
      <c r="FA132" s="33">
        <v>75.737589999999997</v>
      </c>
      <c r="FB132" s="33">
        <v>80.238320000000002</v>
      </c>
      <c r="FC132" s="33">
        <v>85.788640000000001</v>
      </c>
      <c r="FD132" s="33">
        <v>89.914339999999996</v>
      </c>
      <c r="FE132" s="33">
        <v>94.528369999999995</v>
      </c>
      <c r="FF132" s="33">
        <v>96.8369</v>
      </c>
      <c r="FG132" s="33">
        <v>96.271000000000001</v>
      </c>
      <c r="FH132" s="33">
        <v>94.826849999999993</v>
      </c>
      <c r="FI132" s="33">
        <v>93.979230000000001</v>
      </c>
      <c r="FJ132" s="33">
        <v>94.460220000000007</v>
      </c>
      <c r="FK132" s="33">
        <v>92.692530000000005</v>
      </c>
      <c r="FL132" s="33">
        <v>90.470529999999997</v>
      </c>
      <c r="FM132" s="33">
        <v>87.623480000000001</v>
      </c>
      <c r="FN132" s="33">
        <v>87.535769999999999</v>
      </c>
      <c r="FO132" s="33">
        <v>88.672529999999995</v>
      </c>
      <c r="FP132" s="33">
        <v>88.122380000000007</v>
      </c>
      <c r="FQ132" s="33">
        <v>23.598849999999999</v>
      </c>
      <c r="FR132" s="33">
        <v>1.449039</v>
      </c>
      <c r="FS132">
        <v>0</v>
      </c>
    </row>
    <row r="133" spans="1:175" x14ac:dyDescent="0.2">
      <c r="A133" t="s">
        <v>181</v>
      </c>
      <c r="B133" t="s">
        <v>225</v>
      </c>
      <c r="C133" t="s">
        <v>235</v>
      </c>
      <c r="D133">
        <v>742</v>
      </c>
      <c r="E133" s="33">
        <v>33.039949999999997</v>
      </c>
      <c r="F133" s="33">
        <v>31.790330000000001</v>
      </c>
      <c r="G133" s="33">
        <v>31.601680000000002</v>
      </c>
      <c r="H133" s="33">
        <v>33.017780000000002</v>
      </c>
      <c r="I133" s="33">
        <v>34.372570000000003</v>
      </c>
      <c r="J133" s="33">
        <v>40.818040000000003</v>
      </c>
      <c r="K133" s="33">
        <v>58.411960000000001</v>
      </c>
      <c r="L133" s="33">
        <v>88.617540000000005</v>
      </c>
      <c r="M133" s="33">
        <v>111.0294</v>
      </c>
      <c r="N133" s="33">
        <v>123.1925</v>
      </c>
      <c r="O133" s="33">
        <v>130.74340000000001</v>
      </c>
      <c r="P133" s="33">
        <v>135.96119999999999</v>
      </c>
      <c r="Q133" s="33">
        <v>137.02500000000001</v>
      </c>
      <c r="R133" s="33">
        <v>136.18469999999999</v>
      </c>
      <c r="S133" s="33">
        <v>128.5196</v>
      </c>
      <c r="T133" s="33">
        <v>106.492</v>
      </c>
      <c r="U133" s="33">
        <v>80.965180000000004</v>
      </c>
      <c r="V133" s="33">
        <v>69.633229999999998</v>
      </c>
      <c r="W133" s="33">
        <v>61.522640000000003</v>
      </c>
      <c r="X133" s="33">
        <v>58.904870000000003</v>
      </c>
      <c r="Y133" s="33">
        <v>53.692529999999998</v>
      </c>
      <c r="Z133" s="33">
        <v>47.690019999999997</v>
      </c>
      <c r="AA133" s="33">
        <v>40.040979999999998</v>
      </c>
      <c r="AB133" s="33">
        <v>34.892679999999999</v>
      </c>
      <c r="AC133" s="33">
        <v>0.50149770000000005</v>
      </c>
      <c r="AD133" s="33">
        <v>-8.8386000000000006E-2</v>
      </c>
      <c r="AE133" s="33">
        <v>-7.9145400000000005E-2</v>
      </c>
      <c r="AF133" s="33">
        <v>0.1458961</v>
      </c>
      <c r="AG133" s="33">
        <v>-1.139724</v>
      </c>
      <c r="AH133" s="33">
        <v>-2.5229409999999999</v>
      </c>
      <c r="AI133" s="33">
        <v>-3.3151579999999998</v>
      </c>
      <c r="AJ133" s="33">
        <v>-2.0267339999999998</v>
      </c>
      <c r="AK133" s="33">
        <v>-3.930266</v>
      </c>
      <c r="AL133" s="33">
        <v>-4.4728279999999998</v>
      </c>
      <c r="AM133" s="33">
        <v>-4.6915969999999998</v>
      </c>
      <c r="AN133" s="33">
        <v>-4.706474</v>
      </c>
      <c r="AO133" s="33">
        <v>-4.9418579999999999</v>
      </c>
      <c r="AP133" s="33">
        <v>-6.4990259999999997</v>
      </c>
      <c r="AQ133" s="33">
        <v>-5.7783499999999997</v>
      </c>
      <c r="AR133" s="33">
        <v>1.32718</v>
      </c>
      <c r="AS133" s="33">
        <v>1.730861</v>
      </c>
      <c r="AT133" s="33">
        <v>2.6368299999999998</v>
      </c>
      <c r="AU133" s="33">
        <v>1.3393679999999999</v>
      </c>
      <c r="AV133" s="33">
        <v>1.0012430000000001</v>
      </c>
      <c r="AW133" s="33">
        <v>1.7248399999999999</v>
      </c>
      <c r="AX133" s="33">
        <v>0.73366929999999997</v>
      </c>
      <c r="AY133" s="33">
        <v>0.25363380000000002</v>
      </c>
      <c r="AZ133" s="33">
        <v>0.30722729999999998</v>
      </c>
      <c r="BA133" s="33">
        <v>1.20495</v>
      </c>
      <c r="BB133" s="33">
        <v>0.55094779999999999</v>
      </c>
      <c r="BC133" s="33">
        <v>0.57791409999999999</v>
      </c>
      <c r="BD133" s="33">
        <v>0.89621479999999998</v>
      </c>
      <c r="BE133" s="33">
        <v>-0.4248786</v>
      </c>
      <c r="BF133" s="33">
        <v>-1.723536</v>
      </c>
      <c r="BG133" s="33">
        <v>-2.2935080000000001</v>
      </c>
      <c r="BH133" s="33">
        <v>-0.56401440000000003</v>
      </c>
      <c r="BI133" s="33">
        <v>-2.244208</v>
      </c>
      <c r="BJ133" s="33">
        <v>-2.6344189999999998</v>
      </c>
      <c r="BK133" s="33">
        <v>-2.8495400000000002</v>
      </c>
      <c r="BL133" s="33">
        <v>-2.7579609999999999</v>
      </c>
      <c r="BM133" s="33">
        <v>-3.018554</v>
      </c>
      <c r="BN133" s="33">
        <v>-4.6827610000000002</v>
      </c>
      <c r="BO133" s="33">
        <v>-4.0836560000000004</v>
      </c>
      <c r="BP133" s="33">
        <v>2.6559569999999999</v>
      </c>
      <c r="BQ133" s="33">
        <v>2.862155</v>
      </c>
      <c r="BR133" s="33">
        <v>3.705533</v>
      </c>
      <c r="BS133" s="33">
        <v>2.4700220000000002</v>
      </c>
      <c r="BT133" s="33">
        <v>2.0637029999999998</v>
      </c>
      <c r="BU133" s="33">
        <v>2.6024639999999999</v>
      </c>
      <c r="BV133" s="33">
        <v>1.6805399999999999</v>
      </c>
      <c r="BW133" s="33">
        <v>0.99557289999999998</v>
      </c>
      <c r="BX133" s="33">
        <v>0.85286600000000001</v>
      </c>
      <c r="BY133" s="33">
        <v>1.692159</v>
      </c>
      <c r="BZ133" s="33">
        <v>0.99374850000000003</v>
      </c>
      <c r="CA133" s="33">
        <v>1.032991</v>
      </c>
      <c r="CB133" s="33">
        <v>1.415883</v>
      </c>
      <c r="CC133" s="33">
        <v>7.0221000000000006E-2</v>
      </c>
      <c r="CD133" s="33">
        <v>-1.169869</v>
      </c>
      <c r="CE133" s="33">
        <v>-1.585917</v>
      </c>
      <c r="CF133" s="33">
        <v>0.44906069999999998</v>
      </c>
      <c r="CG133" s="33">
        <v>-1.0764499999999999</v>
      </c>
      <c r="CH133" s="33">
        <v>-1.361143</v>
      </c>
      <c r="CI133" s="33">
        <v>-1.573736</v>
      </c>
      <c r="CJ133" s="33">
        <v>-1.4084270000000001</v>
      </c>
      <c r="CK133" s="33">
        <v>-1.6864790000000001</v>
      </c>
      <c r="CL133" s="33">
        <v>-3.4248219999999998</v>
      </c>
      <c r="CM133" s="33">
        <v>-2.9099149999999998</v>
      </c>
      <c r="CN133" s="33">
        <v>3.576263</v>
      </c>
      <c r="CO133" s="33">
        <v>3.6456849999999998</v>
      </c>
      <c r="CP133" s="33">
        <v>4.4457129999999996</v>
      </c>
      <c r="CQ133" s="33">
        <v>3.2531089999999998</v>
      </c>
      <c r="CR133" s="33">
        <v>2.79956</v>
      </c>
      <c r="CS133" s="33">
        <v>3.2103039999999998</v>
      </c>
      <c r="CT133" s="33">
        <v>2.3363390000000002</v>
      </c>
      <c r="CU133" s="33">
        <v>1.5094380000000001</v>
      </c>
      <c r="CV133" s="33">
        <v>1.230774</v>
      </c>
      <c r="CW133" s="33">
        <v>2.1793680000000002</v>
      </c>
      <c r="CX133" s="33">
        <v>1.4365490000000001</v>
      </c>
      <c r="CY133" s="33">
        <v>1.4880690000000001</v>
      </c>
      <c r="CZ133" s="33">
        <v>1.9355519999999999</v>
      </c>
      <c r="DA133" s="33">
        <v>0.5653205</v>
      </c>
      <c r="DB133" s="33">
        <v>-0.61620330000000001</v>
      </c>
      <c r="DC133" s="33">
        <v>-0.87832540000000003</v>
      </c>
      <c r="DD133" s="33">
        <v>1.4621360000000001</v>
      </c>
      <c r="DE133" s="33">
        <v>9.1308799999999996E-2</v>
      </c>
      <c r="DF133" s="33">
        <v>-8.7866200000000005E-2</v>
      </c>
      <c r="DG133" s="33">
        <v>-0.29793320000000001</v>
      </c>
      <c r="DH133" s="33">
        <v>-5.8892699999999999E-2</v>
      </c>
      <c r="DI133" s="33">
        <v>-0.35440359999999999</v>
      </c>
      <c r="DJ133" s="33">
        <v>-2.1668820000000002</v>
      </c>
      <c r="DK133" s="33">
        <v>-1.736175</v>
      </c>
      <c r="DL133" s="33">
        <v>4.4965700000000002</v>
      </c>
      <c r="DM133" s="33">
        <v>4.4292150000000001</v>
      </c>
      <c r="DN133" s="33">
        <v>5.1858930000000001</v>
      </c>
      <c r="DO133" s="33">
        <v>4.0361969999999996</v>
      </c>
      <c r="DP133" s="33">
        <v>3.5354169999999998</v>
      </c>
      <c r="DQ133" s="33">
        <v>3.8181440000000002</v>
      </c>
      <c r="DR133" s="33">
        <v>2.9921389999999999</v>
      </c>
      <c r="DS133" s="33">
        <v>2.0233029999999999</v>
      </c>
      <c r="DT133" s="33">
        <v>1.608681</v>
      </c>
      <c r="DU133" s="33">
        <v>2.8828209999999999</v>
      </c>
      <c r="DV133" s="33">
        <v>2.0758830000000001</v>
      </c>
      <c r="DW133" s="33">
        <v>2.1451280000000001</v>
      </c>
      <c r="DX133" s="33">
        <v>2.68587</v>
      </c>
      <c r="DY133" s="33">
        <v>1.2801659999999999</v>
      </c>
      <c r="DZ133" s="33">
        <v>0.18320259999999999</v>
      </c>
      <c r="EA133" s="33">
        <v>0.14332420000000001</v>
      </c>
      <c r="EB133" s="33">
        <v>2.924855</v>
      </c>
      <c r="EC133" s="33">
        <v>1.7773669999999999</v>
      </c>
      <c r="ED133" s="33">
        <v>1.750543</v>
      </c>
      <c r="EE133" s="33">
        <v>1.5441240000000001</v>
      </c>
      <c r="EF133" s="33">
        <v>1.8896200000000001</v>
      </c>
      <c r="EG133" s="33">
        <v>1.5689010000000001</v>
      </c>
      <c r="EH133" s="33">
        <v>-0.35061720000000002</v>
      </c>
      <c r="EI133" s="33">
        <v>-4.1480799999999998E-2</v>
      </c>
      <c r="EJ133" s="33">
        <v>5.8253459999999997</v>
      </c>
      <c r="EK133" s="33">
        <v>5.5605089999999997</v>
      </c>
      <c r="EL133" s="33">
        <v>6.2545950000000001</v>
      </c>
      <c r="EM133" s="33">
        <v>5.1668510000000003</v>
      </c>
      <c r="EN133" s="33">
        <v>4.5978770000000004</v>
      </c>
      <c r="EO133" s="33">
        <v>4.6957680000000002</v>
      </c>
      <c r="EP133" s="33">
        <v>3.9390100000000001</v>
      </c>
      <c r="EQ133" s="33">
        <v>2.7652420000000002</v>
      </c>
      <c r="ER133" s="33">
        <v>2.1543199999999998</v>
      </c>
      <c r="ES133" s="33">
        <v>73.827179999999998</v>
      </c>
      <c r="ET133" s="33">
        <v>74.104600000000005</v>
      </c>
      <c r="EU133" s="33">
        <v>72.993030000000005</v>
      </c>
      <c r="EV133" s="33">
        <v>72.796509999999998</v>
      </c>
      <c r="EW133" s="33">
        <v>72.524410000000003</v>
      </c>
      <c r="EX133" s="33">
        <v>72.399569999999997</v>
      </c>
      <c r="EY133" s="33">
        <v>71.954840000000004</v>
      </c>
      <c r="EZ133" s="33">
        <v>71.928650000000005</v>
      </c>
      <c r="FA133" s="33">
        <v>76.439530000000005</v>
      </c>
      <c r="FB133" s="33">
        <v>82.065370000000001</v>
      </c>
      <c r="FC133" s="33">
        <v>87.586539999999999</v>
      </c>
      <c r="FD133" s="33">
        <v>91.516360000000006</v>
      </c>
      <c r="FE133" s="33">
        <v>93.431790000000007</v>
      </c>
      <c r="FF133" s="33">
        <v>93.281239999999997</v>
      </c>
      <c r="FG133" s="33">
        <v>92.426240000000007</v>
      </c>
      <c r="FH133" s="33">
        <v>90.689449999999994</v>
      </c>
      <c r="FI133" s="33">
        <v>90.321910000000003</v>
      </c>
      <c r="FJ133" s="33">
        <v>89.216419999999999</v>
      </c>
      <c r="FK133" s="33">
        <v>86.945210000000003</v>
      </c>
      <c r="FL133" s="33">
        <v>83.378399999999999</v>
      </c>
      <c r="FM133" s="33">
        <v>80.162679999999995</v>
      </c>
      <c r="FN133" s="33">
        <v>78.777869999999993</v>
      </c>
      <c r="FO133" s="33">
        <v>77.318340000000006</v>
      </c>
      <c r="FP133" s="33">
        <v>76.172420000000002</v>
      </c>
      <c r="FQ133" s="33">
        <v>30.497530000000001</v>
      </c>
      <c r="FR133" s="33">
        <v>1.882846</v>
      </c>
      <c r="FS133">
        <v>0</v>
      </c>
    </row>
    <row r="134" spans="1:175" x14ac:dyDescent="0.2">
      <c r="A134" t="s">
        <v>181</v>
      </c>
      <c r="B134" t="s">
        <v>226</v>
      </c>
      <c r="C134">
        <v>42978</v>
      </c>
      <c r="D134">
        <v>787</v>
      </c>
      <c r="E134" s="33">
        <v>67.307069999999996</v>
      </c>
      <c r="F134" s="33">
        <v>64.547079999999994</v>
      </c>
      <c r="G134" s="33">
        <v>61.411670000000001</v>
      </c>
      <c r="H134" s="33">
        <v>60.034570000000002</v>
      </c>
      <c r="I134" s="33">
        <v>61.597819999999999</v>
      </c>
      <c r="J134" s="33">
        <v>61.769150000000003</v>
      </c>
      <c r="K134" s="33">
        <v>65.077529999999996</v>
      </c>
      <c r="L134" s="33">
        <v>67.832080000000005</v>
      </c>
      <c r="M134" s="33">
        <v>66.503820000000005</v>
      </c>
      <c r="N134" s="33">
        <v>68.288920000000005</v>
      </c>
      <c r="O134" s="33">
        <v>70.930139999999994</v>
      </c>
      <c r="P134" s="33">
        <v>72.346580000000003</v>
      </c>
      <c r="Q134" s="33">
        <v>70.903670000000005</v>
      </c>
      <c r="R134" s="33">
        <v>68.179150000000007</v>
      </c>
      <c r="S134" s="33">
        <v>68.533739999999995</v>
      </c>
      <c r="T134" s="33">
        <v>69.208669999999998</v>
      </c>
      <c r="U134" s="33">
        <v>70.534480000000002</v>
      </c>
      <c r="V134" s="33">
        <v>70.734620000000007</v>
      </c>
      <c r="W134" s="33">
        <v>68.602249999999998</v>
      </c>
      <c r="X134" s="33">
        <v>68.898859999999999</v>
      </c>
      <c r="Y134" s="33">
        <v>68.114540000000005</v>
      </c>
      <c r="Z134" s="33">
        <v>69.570920000000001</v>
      </c>
      <c r="AA134" s="33">
        <v>71.455969999999994</v>
      </c>
      <c r="AB134" s="33">
        <v>72.095050000000001</v>
      </c>
      <c r="AC134" s="33">
        <v>-11.970179999999999</v>
      </c>
      <c r="AD134" s="33">
        <v>-10.380100000000001</v>
      </c>
      <c r="AE134" s="33">
        <v>-8.1271129999999996</v>
      </c>
      <c r="AF134" s="33">
        <v>-8.5863700000000005</v>
      </c>
      <c r="AG134" s="33">
        <v>-7.0791500000000003</v>
      </c>
      <c r="AH134" s="33">
        <v>-8.2326650000000008</v>
      </c>
      <c r="AI134" s="33">
        <v>-9.7684709999999999</v>
      </c>
      <c r="AJ134" s="33">
        <v>-8.3285800000000005</v>
      </c>
      <c r="AK134" s="33">
        <v>-10.24667</v>
      </c>
      <c r="AL134" s="33">
        <v>-11.00076</v>
      </c>
      <c r="AM134" s="33">
        <v>-5.251919</v>
      </c>
      <c r="AN134" s="33">
        <v>-1.0450200000000001</v>
      </c>
      <c r="AO134" s="33">
        <v>-2.8860269999999999</v>
      </c>
      <c r="AP134" s="33">
        <v>-4.4958340000000003</v>
      </c>
      <c r="AQ134" s="33">
        <v>-5.2362549999999999</v>
      </c>
      <c r="AR134" s="33">
        <v>-4.534376</v>
      </c>
      <c r="AS134" s="33">
        <v>-0.25570789999999999</v>
      </c>
      <c r="AT134" s="33">
        <v>-0.25286789999999998</v>
      </c>
      <c r="AU134" s="33">
        <v>-6.7670159999999999</v>
      </c>
      <c r="AV134" s="33">
        <v>-9.0237409999999993</v>
      </c>
      <c r="AW134" s="33">
        <v>-14.142289999999999</v>
      </c>
      <c r="AX134" s="33">
        <v>-15.605919999999999</v>
      </c>
      <c r="AY134" s="33">
        <v>-12.329280000000001</v>
      </c>
      <c r="AZ134" s="33">
        <v>-11.855980000000001</v>
      </c>
      <c r="BA134" s="33">
        <v>-9.1883940000000006</v>
      </c>
      <c r="BB134" s="33">
        <v>-7.6531219999999998</v>
      </c>
      <c r="BC134" s="33">
        <v>-5.2226840000000001</v>
      </c>
      <c r="BD134" s="33">
        <v>-5.7252939999999999</v>
      </c>
      <c r="BE134" s="33">
        <v>-4.3517159999999997</v>
      </c>
      <c r="BF134" s="33">
        <v>-5.6398210000000004</v>
      </c>
      <c r="BG134" s="33">
        <v>-7.091933</v>
      </c>
      <c r="BH134" s="33">
        <v>-5.7783600000000002</v>
      </c>
      <c r="BI134" s="33">
        <v>-7.6380489999999996</v>
      </c>
      <c r="BJ134" s="33">
        <v>-8.1110410000000002</v>
      </c>
      <c r="BK134" s="33">
        <v>-2.7540230000000001</v>
      </c>
      <c r="BL134" s="33">
        <v>1.715614</v>
      </c>
      <c r="BM134" s="33">
        <v>-0.36324400000000001</v>
      </c>
      <c r="BN134" s="33">
        <v>-1.9692510000000001</v>
      </c>
      <c r="BO134" s="33">
        <v>-2.6208629999999999</v>
      </c>
      <c r="BP134" s="33">
        <v>-1.7886169999999999</v>
      </c>
      <c r="BQ134" s="33">
        <v>2.3344260000000001</v>
      </c>
      <c r="BR134" s="33">
        <v>2.2833290000000002</v>
      </c>
      <c r="BS134" s="33">
        <v>-4.1907829999999997</v>
      </c>
      <c r="BT134" s="33">
        <v>-6.3975749999999998</v>
      </c>
      <c r="BU134" s="33">
        <v>-11.66677</v>
      </c>
      <c r="BV134" s="33">
        <v>-13.08549</v>
      </c>
      <c r="BW134" s="33">
        <v>-9.7815019999999997</v>
      </c>
      <c r="BX134" s="33">
        <v>-9.2744660000000003</v>
      </c>
      <c r="BY134" s="33">
        <v>-7.2617380000000002</v>
      </c>
      <c r="BZ134" s="33">
        <v>-5.7644260000000003</v>
      </c>
      <c r="CA134" s="33">
        <v>-3.2110859999999999</v>
      </c>
      <c r="CB134" s="33">
        <v>-3.7437209999999999</v>
      </c>
      <c r="CC134" s="33">
        <v>-2.4627029999999999</v>
      </c>
      <c r="CD134" s="33">
        <v>-3.8440249999999998</v>
      </c>
      <c r="CE134" s="33">
        <v>-5.2381710000000004</v>
      </c>
      <c r="CF134" s="33">
        <v>-4.0120849999999999</v>
      </c>
      <c r="CG134" s="33">
        <v>-5.8313230000000003</v>
      </c>
      <c r="CH134" s="33">
        <v>-6.1096310000000003</v>
      </c>
      <c r="CI134" s="33">
        <v>-1.023989</v>
      </c>
      <c r="CJ134" s="33">
        <v>3.6276220000000001</v>
      </c>
      <c r="CK134" s="33">
        <v>1.3840269999999999</v>
      </c>
      <c r="CL134" s="33">
        <v>-0.2193473</v>
      </c>
      <c r="CM134" s="33">
        <v>-0.80945029999999996</v>
      </c>
      <c r="CN134" s="33">
        <v>0.1130878</v>
      </c>
      <c r="CO134" s="33">
        <v>4.1283450000000004</v>
      </c>
      <c r="CP134" s="33">
        <v>4.039892</v>
      </c>
      <c r="CQ134" s="33">
        <v>-2.4064909999999999</v>
      </c>
      <c r="CR134" s="33">
        <v>-4.5787009999999997</v>
      </c>
      <c r="CS134" s="33">
        <v>-9.9522359999999992</v>
      </c>
      <c r="CT134" s="33">
        <v>-11.33986</v>
      </c>
      <c r="CU134" s="33">
        <v>-8.0169180000000004</v>
      </c>
      <c r="CV134" s="33">
        <v>-7.4865199999999996</v>
      </c>
      <c r="CW134" s="33">
        <v>-5.335083</v>
      </c>
      <c r="CX134" s="33">
        <v>-3.8757290000000002</v>
      </c>
      <c r="CY134" s="33">
        <v>-1.1994880000000001</v>
      </c>
      <c r="CZ134" s="33">
        <v>-1.762148</v>
      </c>
      <c r="DA134" s="33">
        <v>-0.57369119999999996</v>
      </c>
      <c r="DB134" s="33">
        <v>-2.0482290000000001</v>
      </c>
      <c r="DC134" s="33">
        <v>-3.3844089999999998</v>
      </c>
      <c r="DD134" s="33">
        <v>-2.2458100000000001</v>
      </c>
      <c r="DE134" s="33">
        <v>-4.024597</v>
      </c>
      <c r="DF134" s="33">
        <v>-4.1082210000000003</v>
      </c>
      <c r="DG134" s="33">
        <v>0.70604619999999996</v>
      </c>
      <c r="DH134" s="33">
        <v>5.5396289999999997</v>
      </c>
      <c r="DI134" s="33">
        <v>3.1312989999999998</v>
      </c>
      <c r="DJ134" s="33">
        <v>1.5305569999999999</v>
      </c>
      <c r="DK134" s="33">
        <v>1.001962</v>
      </c>
      <c r="DL134" s="33">
        <v>2.0147919999999999</v>
      </c>
      <c r="DM134" s="33">
        <v>5.9222640000000002</v>
      </c>
      <c r="DN134" s="33">
        <v>5.7964549999999999</v>
      </c>
      <c r="DO134" s="33">
        <v>-0.6221991</v>
      </c>
      <c r="DP134" s="33">
        <v>-2.7598280000000002</v>
      </c>
      <c r="DQ134" s="33">
        <v>-8.2377020000000005</v>
      </c>
      <c r="DR134" s="33">
        <v>-9.5942190000000007</v>
      </c>
      <c r="DS134" s="33">
        <v>-6.2523350000000004</v>
      </c>
      <c r="DT134" s="33">
        <v>-5.6985739999999998</v>
      </c>
      <c r="DU134" s="33">
        <v>-2.5532979999999998</v>
      </c>
      <c r="DV134" s="33">
        <v>-1.1487510000000001</v>
      </c>
      <c r="DW134" s="33">
        <v>1.704941</v>
      </c>
      <c r="DX134" s="33">
        <v>1.098929</v>
      </c>
      <c r="DY134" s="33">
        <v>2.153743</v>
      </c>
      <c r="DZ134" s="33">
        <v>0.54461459999999995</v>
      </c>
      <c r="EA134" s="33">
        <v>-0.70787160000000005</v>
      </c>
      <c r="EB134" s="33">
        <v>0.30441020000000002</v>
      </c>
      <c r="EC134" s="33">
        <v>-1.4159710000000001</v>
      </c>
      <c r="ED134" s="33">
        <v>-1.218502</v>
      </c>
      <c r="EE134" s="33">
        <v>3.2039420000000001</v>
      </c>
      <c r="EF134" s="33">
        <v>8.3002629999999993</v>
      </c>
      <c r="EG134" s="33">
        <v>5.6540809999999997</v>
      </c>
      <c r="EH134" s="33">
        <v>4.0571400000000004</v>
      </c>
      <c r="EI134" s="33">
        <v>3.6173540000000002</v>
      </c>
      <c r="EJ134" s="33">
        <v>4.7605510000000004</v>
      </c>
      <c r="EK134" s="33">
        <v>8.5123979999999992</v>
      </c>
      <c r="EL134" s="33">
        <v>8.3326519999999995</v>
      </c>
      <c r="EM134" s="33">
        <v>1.954035</v>
      </c>
      <c r="EN134" s="33">
        <v>-0.13366259999999999</v>
      </c>
      <c r="EO134" s="33">
        <v>-5.7621869999999999</v>
      </c>
      <c r="EP134" s="33">
        <v>-7.0737969999999999</v>
      </c>
      <c r="EQ134" s="33">
        <v>-3.7045560000000002</v>
      </c>
      <c r="ER134" s="33">
        <v>-3.1170640000000001</v>
      </c>
      <c r="ES134" s="33">
        <v>73.566519999999997</v>
      </c>
      <c r="ET134" s="33">
        <v>72.82396</v>
      </c>
      <c r="EU134" s="33">
        <v>72.313800000000001</v>
      </c>
      <c r="EV134" s="33">
        <v>72.069379999999995</v>
      </c>
      <c r="EW134" s="33">
        <v>71.991259999999997</v>
      </c>
      <c r="EX134" s="33">
        <v>71.890209999999996</v>
      </c>
      <c r="EY134" s="33">
        <v>71.271820000000005</v>
      </c>
      <c r="EZ134" s="33">
        <v>71.251689999999996</v>
      </c>
      <c r="FA134" s="33">
        <v>74.46454</v>
      </c>
      <c r="FB134" s="33">
        <v>78.931920000000005</v>
      </c>
      <c r="FC134" s="33">
        <v>82.537899999999993</v>
      </c>
      <c r="FD134" s="33">
        <v>86.021439999999998</v>
      </c>
      <c r="FE134" s="33">
        <v>89.260469999999998</v>
      </c>
      <c r="FF134" s="33">
        <v>88.579009999999997</v>
      </c>
      <c r="FG134" s="33">
        <v>87.954509999999999</v>
      </c>
      <c r="FH134" s="33">
        <v>85.680520000000001</v>
      </c>
      <c r="FI134" s="33">
        <v>86.312330000000003</v>
      </c>
      <c r="FJ134" s="33">
        <v>85.957589999999996</v>
      </c>
      <c r="FK134" s="33">
        <v>84.063289999999995</v>
      </c>
      <c r="FL134" s="33">
        <v>79.531729999999996</v>
      </c>
      <c r="FM134" s="33">
        <v>77.116280000000003</v>
      </c>
      <c r="FN134" s="33">
        <v>75.496520000000004</v>
      </c>
      <c r="FO134" s="33">
        <v>73.981539999999995</v>
      </c>
      <c r="FP134" s="33">
        <v>72.293459999999996</v>
      </c>
      <c r="FQ134" s="33">
        <v>67.450249999999997</v>
      </c>
      <c r="FR134" s="33">
        <v>3.2760259999999999</v>
      </c>
      <c r="FS134">
        <v>0</v>
      </c>
    </row>
    <row r="135" spans="1:175" x14ac:dyDescent="0.2">
      <c r="A135" t="s">
        <v>181</v>
      </c>
      <c r="B135" t="s">
        <v>226</v>
      </c>
      <c r="C135">
        <v>42979</v>
      </c>
      <c r="D135">
        <v>787</v>
      </c>
      <c r="E135" s="33">
        <v>65.455730000000003</v>
      </c>
      <c r="F135" s="33">
        <v>63.709690000000002</v>
      </c>
      <c r="G135" s="33">
        <v>61.876609999999999</v>
      </c>
      <c r="H135" s="33">
        <v>60.859229999999997</v>
      </c>
      <c r="I135" s="33">
        <v>62.46407</v>
      </c>
      <c r="J135" s="33">
        <v>63.122900000000001</v>
      </c>
      <c r="K135" s="33">
        <v>65.807389999999998</v>
      </c>
      <c r="L135" s="33">
        <v>68.437219999999996</v>
      </c>
      <c r="M135" s="33">
        <v>71.273989999999998</v>
      </c>
      <c r="N135" s="33">
        <v>72.707930000000005</v>
      </c>
      <c r="O135" s="33">
        <v>73.930769999999995</v>
      </c>
      <c r="P135" s="33">
        <v>72.362399999999994</v>
      </c>
      <c r="Q135" s="33">
        <v>72.095659999999995</v>
      </c>
      <c r="R135" s="33">
        <v>67.251429999999999</v>
      </c>
      <c r="S135" s="33">
        <v>66.345380000000006</v>
      </c>
      <c r="T135" s="33">
        <v>68.033209999999997</v>
      </c>
      <c r="U135" s="33">
        <v>68.368650000000002</v>
      </c>
      <c r="V135" s="33">
        <v>68.359920000000002</v>
      </c>
      <c r="W135" s="33">
        <v>68.88767</v>
      </c>
      <c r="X135" s="33">
        <v>68.163640000000001</v>
      </c>
      <c r="Y135" s="33">
        <v>68.082989999999995</v>
      </c>
      <c r="Z135" s="33">
        <v>71.392009999999999</v>
      </c>
      <c r="AA135" s="33">
        <v>73.532830000000004</v>
      </c>
      <c r="AB135" s="33">
        <v>73.032539999999997</v>
      </c>
      <c r="AC135" s="33">
        <v>-15.95182</v>
      </c>
      <c r="AD135" s="33">
        <v>-13.522880000000001</v>
      </c>
      <c r="AE135" s="33">
        <v>-11.6174</v>
      </c>
      <c r="AF135" s="33">
        <v>-11.50816</v>
      </c>
      <c r="AG135" s="33">
        <v>-8.4671099999999999</v>
      </c>
      <c r="AH135" s="33">
        <v>-12.10364</v>
      </c>
      <c r="AI135" s="33">
        <v>-10.86462</v>
      </c>
      <c r="AJ135" s="33">
        <v>-11.56855</v>
      </c>
      <c r="AK135" s="33">
        <v>-13.768689999999999</v>
      </c>
      <c r="AL135" s="33">
        <v>-13.291539999999999</v>
      </c>
      <c r="AM135" s="33">
        <v>-9.2055340000000001</v>
      </c>
      <c r="AN135" s="33">
        <v>-5.2165400000000002</v>
      </c>
      <c r="AO135" s="33">
        <v>-5.6459239999999999</v>
      </c>
      <c r="AP135" s="33">
        <v>-11.28125</v>
      </c>
      <c r="AQ135" s="33">
        <v>-10.8668</v>
      </c>
      <c r="AR135" s="33">
        <v>-9.2424750000000007</v>
      </c>
      <c r="AS135" s="33">
        <v>-7.77827</v>
      </c>
      <c r="AT135" s="33">
        <v>-5.2747289999999998</v>
      </c>
      <c r="AU135" s="33">
        <v>-9.8959050000000008</v>
      </c>
      <c r="AV135" s="33">
        <v>-15.350809999999999</v>
      </c>
      <c r="AW135" s="33">
        <v>-18.087119999999999</v>
      </c>
      <c r="AX135" s="33">
        <v>-15.502230000000001</v>
      </c>
      <c r="AY135" s="33">
        <v>-14.513350000000001</v>
      </c>
      <c r="AZ135" s="33">
        <v>-15.03144</v>
      </c>
      <c r="BA135" s="33">
        <v>-12.87729</v>
      </c>
      <c r="BB135" s="33">
        <v>-10.54969</v>
      </c>
      <c r="BC135" s="33">
        <v>-8.6198820000000005</v>
      </c>
      <c r="BD135" s="33">
        <v>-8.6524400000000004</v>
      </c>
      <c r="BE135" s="33">
        <v>-5.6153899999999997</v>
      </c>
      <c r="BF135" s="33">
        <v>-9.1008580000000006</v>
      </c>
      <c r="BG135" s="33">
        <v>-7.993252</v>
      </c>
      <c r="BH135" s="33">
        <v>-8.5725599999999993</v>
      </c>
      <c r="BI135" s="33">
        <v>-10.508139999999999</v>
      </c>
      <c r="BJ135" s="33">
        <v>-9.7911529999999996</v>
      </c>
      <c r="BK135" s="33">
        <v>-5.9467109999999996</v>
      </c>
      <c r="BL135" s="33">
        <v>-1.9733400000000001</v>
      </c>
      <c r="BM135" s="33">
        <v>-2.4000149999999998</v>
      </c>
      <c r="BN135" s="33">
        <v>-7.6747310000000004</v>
      </c>
      <c r="BO135" s="33">
        <v>-7.0734519999999996</v>
      </c>
      <c r="BP135" s="33">
        <v>-5.5057939999999999</v>
      </c>
      <c r="BQ135" s="33">
        <v>-4.3660490000000003</v>
      </c>
      <c r="BR135" s="33">
        <v>-2.124485</v>
      </c>
      <c r="BS135" s="33">
        <v>-6.6857920000000002</v>
      </c>
      <c r="BT135" s="33">
        <v>-12.03791</v>
      </c>
      <c r="BU135" s="33">
        <v>-14.684850000000001</v>
      </c>
      <c r="BV135" s="33">
        <v>-11.985099999999999</v>
      </c>
      <c r="BW135" s="33">
        <v>-11.015790000000001</v>
      </c>
      <c r="BX135" s="33">
        <v>-11.75028</v>
      </c>
      <c r="BY135" s="33">
        <v>-10.74788</v>
      </c>
      <c r="BZ135" s="33">
        <v>-8.4904679999999999</v>
      </c>
      <c r="CA135" s="33">
        <v>-6.5438090000000004</v>
      </c>
      <c r="CB135" s="33">
        <v>-6.6745760000000001</v>
      </c>
      <c r="CC135" s="33">
        <v>-3.6402969999999999</v>
      </c>
      <c r="CD135" s="33">
        <v>-7.0211370000000004</v>
      </c>
      <c r="CE135" s="33">
        <v>-6.0045539999999997</v>
      </c>
      <c r="CF135" s="33">
        <v>-6.4975500000000004</v>
      </c>
      <c r="CG135" s="33">
        <v>-8.2498919999999991</v>
      </c>
      <c r="CH135" s="33">
        <v>-7.3667939999999996</v>
      </c>
      <c r="CI135" s="33">
        <v>-3.6896599999999999</v>
      </c>
      <c r="CJ135" s="33">
        <v>0.2728913</v>
      </c>
      <c r="CK135" s="33">
        <v>-0.15190799999999999</v>
      </c>
      <c r="CL135" s="33">
        <v>-5.1768669999999997</v>
      </c>
      <c r="CM135" s="33">
        <v>-4.4461930000000001</v>
      </c>
      <c r="CN135" s="33">
        <v>-2.91778</v>
      </c>
      <c r="CO135" s="33">
        <v>-2.0027550000000001</v>
      </c>
      <c r="CP135" s="33">
        <v>5.7363699999999997E-2</v>
      </c>
      <c r="CQ135" s="33">
        <v>-4.4624769999999998</v>
      </c>
      <c r="CR135" s="33">
        <v>-9.7434130000000003</v>
      </c>
      <c r="CS135" s="33">
        <v>-12.32846</v>
      </c>
      <c r="CT135" s="33">
        <v>-9.5491489999999999</v>
      </c>
      <c r="CU135" s="33">
        <v>-8.5933879999999991</v>
      </c>
      <c r="CV135" s="33">
        <v>-9.4777570000000004</v>
      </c>
      <c r="CW135" s="33">
        <v>-8.6184639999999995</v>
      </c>
      <c r="CX135" s="33">
        <v>-6.4312440000000004</v>
      </c>
      <c r="CY135" s="33">
        <v>-4.4677369999999996</v>
      </c>
      <c r="CZ135" s="33">
        <v>-4.6967129999999999</v>
      </c>
      <c r="DA135" s="33">
        <v>-1.665205</v>
      </c>
      <c r="DB135" s="33">
        <v>-4.9414170000000004</v>
      </c>
      <c r="DC135" s="33">
        <v>-4.0158560000000003</v>
      </c>
      <c r="DD135" s="33">
        <v>-4.4225390000000004</v>
      </c>
      <c r="DE135" s="33">
        <v>-5.9916450000000001</v>
      </c>
      <c r="DF135" s="33">
        <v>-4.9424340000000004</v>
      </c>
      <c r="DG135" s="33">
        <v>-1.4326099999999999</v>
      </c>
      <c r="DH135" s="33">
        <v>2.5191219999999999</v>
      </c>
      <c r="DI135" s="33">
        <v>2.0961989999999999</v>
      </c>
      <c r="DJ135" s="33">
        <v>-2.6790029999999998</v>
      </c>
      <c r="DK135" s="33">
        <v>-1.8189340000000001</v>
      </c>
      <c r="DL135" s="33">
        <v>-0.32976620000000001</v>
      </c>
      <c r="DM135" s="33">
        <v>0.36053859999999999</v>
      </c>
      <c r="DN135" s="33">
        <v>2.2392129999999999</v>
      </c>
      <c r="DO135" s="33">
        <v>-2.2391619999999999</v>
      </c>
      <c r="DP135" s="33">
        <v>-7.4489109999999998</v>
      </c>
      <c r="DQ135" s="33">
        <v>-9.9720580000000005</v>
      </c>
      <c r="DR135" s="33">
        <v>-7.113194</v>
      </c>
      <c r="DS135" s="33">
        <v>-6.1709860000000001</v>
      </c>
      <c r="DT135" s="33">
        <v>-7.2052350000000001</v>
      </c>
      <c r="DU135" s="33">
        <v>-5.5439309999999997</v>
      </c>
      <c r="DV135" s="33">
        <v>-3.4580519999999999</v>
      </c>
      <c r="DW135" s="33">
        <v>-1.4702189999999999</v>
      </c>
      <c r="DX135" s="33">
        <v>-1.840992</v>
      </c>
      <c r="DY135" s="33">
        <v>1.1865140000000001</v>
      </c>
      <c r="DZ135" s="33">
        <v>-1.9386300000000001</v>
      </c>
      <c r="EA135" s="33">
        <v>-1.1444920000000001</v>
      </c>
      <c r="EB135" s="33">
        <v>-1.426553</v>
      </c>
      <c r="EC135" s="33">
        <v>-2.7310949999999998</v>
      </c>
      <c r="ED135" s="33">
        <v>-1.442045</v>
      </c>
      <c r="EE135" s="33">
        <v>1.8262130000000001</v>
      </c>
      <c r="EF135" s="33">
        <v>5.7623230000000003</v>
      </c>
      <c r="EG135" s="33">
        <v>5.3421079999999996</v>
      </c>
      <c r="EH135" s="33">
        <v>0.92751519999999998</v>
      </c>
      <c r="EI135" s="33">
        <v>1.9744109999999999</v>
      </c>
      <c r="EJ135" s="33">
        <v>3.4069150000000001</v>
      </c>
      <c r="EK135" s="33">
        <v>3.7727590000000002</v>
      </c>
      <c r="EL135" s="33">
        <v>5.389456</v>
      </c>
      <c r="EM135" s="33">
        <v>0.97095100000000001</v>
      </c>
      <c r="EN135" s="33">
        <v>-4.1360150000000004</v>
      </c>
      <c r="EO135" s="33">
        <v>-6.5697950000000001</v>
      </c>
      <c r="EP135" s="33">
        <v>-3.5960640000000001</v>
      </c>
      <c r="EQ135" s="33">
        <v>-2.673422</v>
      </c>
      <c r="ER135" s="33">
        <v>-3.9240759999999999</v>
      </c>
      <c r="ES135" s="33">
        <v>73.223259999999996</v>
      </c>
      <c r="ET135" s="33">
        <v>73.909530000000004</v>
      </c>
      <c r="EU135" s="33">
        <v>72.449439999999996</v>
      </c>
      <c r="EV135" s="33">
        <v>72.389340000000004</v>
      </c>
      <c r="EW135" s="33">
        <v>71.953980000000001</v>
      </c>
      <c r="EX135" s="33">
        <v>72.034739999999999</v>
      </c>
      <c r="EY135" s="33">
        <v>71.889740000000003</v>
      </c>
      <c r="EZ135" s="33">
        <v>72.080920000000006</v>
      </c>
      <c r="FA135" s="33">
        <v>78.162450000000007</v>
      </c>
      <c r="FB135" s="33">
        <v>85.638440000000003</v>
      </c>
      <c r="FC135" s="33">
        <v>91.003370000000004</v>
      </c>
      <c r="FD135" s="33">
        <v>94.684899999999999</v>
      </c>
      <c r="FE135" s="33">
        <v>95.127660000000006</v>
      </c>
      <c r="FF135" s="33">
        <v>94.316360000000003</v>
      </c>
      <c r="FG135" s="33">
        <v>94.102080000000001</v>
      </c>
      <c r="FH135" s="33">
        <v>93.796480000000003</v>
      </c>
      <c r="FI135" s="33">
        <v>92.958269999999999</v>
      </c>
      <c r="FJ135" s="33">
        <v>90.795720000000003</v>
      </c>
      <c r="FK135" s="33">
        <v>87.545529999999999</v>
      </c>
      <c r="FL135" s="33">
        <v>85.140900000000002</v>
      </c>
      <c r="FM135" s="33">
        <v>81.97972</v>
      </c>
      <c r="FN135" s="33">
        <v>80.624499999999998</v>
      </c>
      <c r="FO135" s="33">
        <v>79.304779999999994</v>
      </c>
      <c r="FP135" s="33">
        <v>78.292209999999997</v>
      </c>
      <c r="FQ135" s="33">
        <v>91.179739999999995</v>
      </c>
      <c r="FR135" s="33">
        <v>4.4215049999999998</v>
      </c>
      <c r="FS135">
        <v>0</v>
      </c>
    </row>
    <row r="136" spans="1:175" x14ac:dyDescent="0.2">
      <c r="A136" t="s">
        <v>181</v>
      </c>
      <c r="B136" t="s">
        <v>226</v>
      </c>
      <c r="C136">
        <v>42980</v>
      </c>
      <c r="D136">
        <v>786</v>
      </c>
      <c r="E136" s="33">
        <v>67.992739999999998</v>
      </c>
      <c r="F136" s="33">
        <v>65.649100000000004</v>
      </c>
      <c r="G136" s="33">
        <v>63.162019999999998</v>
      </c>
      <c r="H136" s="33">
        <v>61.73198</v>
      </c>
      <c r="I136" s="33">
        <v>58.394440000000003</v>
      </c>
      <c r="J136" s="33">
        <v>56.607559999999999</v>
      </c>
      <c r="K136" s="33">
        <v>54.753799999999998</v>
      </c>
      <c r="L136" s="33">
        <v>54.00667</v>
      </c>
      <c r="M136" s="33">
        <v>55.864690000000003</v>
      </c>
      <c r="N136" s="33">
        <v>59.129280000000001</v>
      </c>
      <c r="O136" s="33">
        <v>59.333039999999997</v>
      </c>
      <c r="P136" s="33">
        <v>59.429929999999999</v>
      </c>
      <c r="Q136" s="33">
        <v>57.906199999999998</v>
      </c>
      <c r="R136" s="33">
        <v>57.8247</v>
      </c>
      <c r="S136" s="33">
        <v>59.407470000000004</v>
      </c>
      <c r="T136" s="33">
        <v>59.108280000000001</v>
      </c>
      <c r="U136" s="33">
        <v>59.797229999999999</v>
      </c>
      <c r="V136" s="33">
        <v>60.965400000000002</v>
      </c>
      <c r="W136" s="33">
        <v>63.99803</v>
      </c>
      <c r="X136" s="33">
        <v>65.192019999999999</v>
      </c>
      <c r="Y136" s="33">
        <v>63.267110000000002</v>
      </c>
      <c r="Z136" s="33">
        <v>64.116010000000003</v>
      </c>
      <c r="AA136" s="33">
        <v>66.957279999999997</v>
      </c>
      <c r="AB136" s="33">
        <v>67.114339999999999</v>
      </c>
      <c r="AC136" s="33">
        <v>-14.567170000000001</v>
      </c>
      <c r="AD136" s="33">
        <v>-13.88231</v>
      </c>
      <c r="AE136" s="33">
        <v>-11.735810000000001</v>
      </c>
      <c r="AF136" s="33">
        <v>-11.3294</v>
      </c>
      <c r="AG136" s="33">
        <v>-12.454549999999999</v>
      </c>
      <c r="AH136" s="33">
        <v>-9.5215409999999991</v>
      </c>
      <c r="AI136" s="33">
        <v>-7.857399</v>
      </c>
      <c r="AJ136" s="33">
        <v>-7.8343600000000002</v>
      </c>
      <c r="AK136" s="33">
        <v>-6.9126539999999999</v>
      </c>
      <c r="AL136" s="33">
        <v>-6.9983269999999997</v>
      </c>
      <c r="AM136" s="33">
        <v>-6.0256499999999997</v>
      </c>
      <c r="AN136" s="33">
        <v>-1.614066</v>
      </c>
      <c r="AO136" s="33">
        <v>-2.5047959999999998</v>
      </c>
      <c r="AP136" s="33">
        <v>-1.374711</v>
      </c>
      <c r="AQ136" s="33">
        <v>1.0642320000000001</v>
      </c>
      <c r="AR136" s="33">
        <v>1.4405939999999999</v>
      </c>
      <c r="AS136" s="33">
        <v>1.2131639999999999</v>
      </c>
      <c r="AT136" s="33">
        <v>0.89519389999999999</v>
      </c>
      <c r="AU136" s="33">
        <v>4.9472700000000001E-2</v>
      </c>
      <c r="AV136" s="33">
        <v>-1.079828</v>
      </c>
      <c r="AW136" s="33">
        <v>-3.835445</v>
      </c>
      <c r="AX136" s="33">
        <v>-6.6118690000000004</v>
      </c>
      <c r="AY136" s="33">
        <v>-3.3743940000000001</v>
      </c>
      <c r="AZ136" s="33">
        <v>-6.053579</v>
      </c>
      <c r="BA136" s="33">
        <v>-12.199439999999999</v>
      </c>
      <c r="BB136" s="33">
        <v>-11.366250000000001</v>
      </c>
      <c r="BC136" s="33">
        <v>-9.3872420000000005</v>
      </c>
      <c r="BD136" s="33">
        <v>-9.0799489999999992</v>
      </c>
      <c r="BE136" s="33">
        <v>-10.14428</v>
      </c>
      <c r="BF136" s="33">
        <v>-7.5202119999999999</v>
      </c>
      <c r="BG136" s="33">
        <v>-5.904865</v>
      </c>
      <c r="BH136" s="33">
        <v>-5.8209809999999997</v>
      </c>
      <c r="BI136" s="33">
        <v>-4.6018879999999998</v>
      </c>
      <c r="BJ136" s="33">
        <v>-4.4150809999999998</v>
      </c>
      <c r="BK136" s="33">
        <v>-3.333599</v>
      </c>
      <c r="BL136" s="33">
        <v>1.2779069999999999</v>
      </c>
      <c r="BM136" s="33">
        <v>4.5822099999999998E-2</v>
      </c>
      <c r="BN136" s="33">
        <v>1.3035950000000001</v>
      </c>
      <c r="BO136" s="33">
        <v>3.8296670000000002</v>
      </c>
      <c r="BP136" s="33">
        <v>3.9083450000000002</v>
      </c>
      <c r="BQ136" s="33">
        <v>3.4279890000000002</v>
      </c>
      <c r="BR136" s="33">
        <v>3.3224719999999999</v>
      </c>
      <c r="BS136" s="33">
        <v>2.5944440000000002</v>
      </c>
      <c r="BT136" s="33">
        <v>1.6064970000000001</v>
      </c>
      <c r="BU136" s="33">
        <v>-1.072039</v>
      </c>
      <c r="BV136" s="33">
        <v>-3.712583</v>
      </c>
      <c r="BW136" s="33">
        <v>-0.30095250000000001</v>
      </c>
      <c r="BX136" s="33">
        <v>-2.8333729999999999</v>
      </c>
      <c r="BY136" s="33">
        <v>-10.559559999999999</v>
      </c>
      <c r="BZ136" s="33">
        <v>-9.6236409999999992</v>
      </c>
      <c r="CA136" s="33">
        <v>-7.7606299999999999</v>
      </c>
      <c r="CB136" s="33">
        <v>-7.5219860000000001</v>
      </c>
      <c r="CC136" s="33">
        <v>-8.5441939999999992</v>
      </c>
      <c r="CD136" s="33">
        <v>-6.134099</v>
      </c>
      <c r="CE136" s="33">
        <v>-4.5525469999999997</v>
      </c>
      <c r="CF136" s="33">
        <v>-4.42652</v>
      </c>
      <c r="CG136" s="33">
        <v>-3.0014590000000001</v>
      </c>
      <c r="CH136" s="33">
        <v>-2.6259329999999999</v>
      </c>
      <c r="CI136" s="33">
        <v>-1.469093</v>
      </c>
      <c r="CJ136" s="33">
        <v>3.2808790000000001</v>
      </c>
      <c r="CK136" s="33">
        <v>1.8123720000000001</v>
      </c>
      <c r="CL136" s="33">
        <v>3.1585809999999999</v>
      </c>
      <c r="CM136" s="33">
        <v>5.7449979999999998</v>
      </c>
      <c r="CN136" s="33">
        <v>5.6175009999999999</v>
      </c>
      <c r="CO136" s="33">
        <v>4.96197</v>
      </c>
      <c r="CP136" s="33">
        <v>5.0035980000000002</v>
      </c>
      <c r="CQ136" s="33">
        <v>4.3570840000000004</v>
      </c>
      <c r="CR136" s="33">
        <v>3.4670369999999999</v>
      </c>
      <c r="CS136" s="33">
        <v>0.84188689999999999</v>
      </c>
      <c r="CT136" s="33">
        <v>-1.7045459999999999</v>
      </c>
      <c r="CU136" s="33">
        <v>1.8277030000000001</v>
      </c>
      <c r="CV136" s="33">
        <v>-0.60306749999999998</v>
      </c>
      <c r="CW136" s="33">
        <v>-8.9196829999999991</v>
      </c>
      <c r="CX136" s="33">
        <v>-7.88103</v>
      </c>
      <c r="CY136" s="33">
        <v>-6.1340170000000001</v>
      </c>
      <c r="CZ136" s="33">
        <v>-5.9640219999999999</v>
      </c>
      <c r="DA136" s="33">
        <v>-6.9441090000000001</v>
      </c>
      <c r="DB136" s="33">
        <v>-4.7479849999999999</v>
      </c>
      <c r="DC136" s="33">
        <v>-3.2002280000000001</v>
      </c>
      <c r="DD136" s="33">
        <v>-3.0320589999999998</v>
      </c>
      <c r="DE136" s="33">
        <v>-1.4010290000000001</v>
      </c>
      <c r="DF136" s="33">
        <v>-0.83678439999999998</v>
      </c>
      <c r="DG136" s="33">
        <v>0.3954126</v>
      </c>
      <c r="DH136" s="33">
        <v>5.2838510000000003</v>
      </c>
      <c r="DI136" s="33">
        <v>3.5789219999999999</v>
      </c>
      <c r="DJ136" s="33">
        <v>5.0135680000000002</v>
      </c>
      <c r="DK136" s="33">
        <v>7.6603300000000001</v>
      </c>
      <c r="DL136" s="33">
        <v>7.3266580000000001</v>
      </c>
      <c r="DM136" s="33">
        <v>6.4959519999999999</v>
      </c>
      <c r="DN136" s="33">
        <v>6.684723</v>
      </c>
      <c r="DO136" s="33">
        <v>6.1197229999999996</v>
      </c>
      <c r="DP136" s="33">
        <v>5.3275779999999999</v>
      </c>
      <c r="DQ136" s="33">
        <v>2.7558129999999998</v>
      </c>
      <c r="DR136" s="33">
        <v>0.30349100000000001</v>
      </c>
      <c r="DS136" s="33">
        <v>3.956359</v>
      </c>
      <c r="DT136" s="33">
        <v>1.627238</v>
      </c>
      <c r="DU136" s="33">
        <v>-6.5519550000000004</v>
      </c>
      <c r="DV136" s="33">
        <v>-5.3649769999999997</v>
      </c>
      <c r="DW136" s="33">
        <v>-3.7854480000000001</v>
      </c>
      <c r="DX136" s="33">
        <v>-3.714569</v>
      </c>
      <c r="DY136" s="33">
        <v>-4.6338419999999996</v>
      </c>
      <c r="DZ136" s="33">
        <v>-2.7466569999999999</v>
      </c>
      <c r="EA136" s="33">
        <v>-1.247695</v>
      </c>
      <c r="EB136" s="33">
        <v>-1.01868</v>
      </c>
      <c r="EC136" s="33">
        <v>0.90973720000000002</v>
      </c>
      <c r="ED136" s="33">
        <v>1.746462</v>
      </c>
      <c r="EE136" s="33">
        <v>3.0874630000000001</v>
      </c>
      <c r="EF136" s="33">
        <v>8.1758229999999994</v>
      </c>
      <c r="EG136" s="33">
        <v>6.1295400000000004</v>
      </c>
      <c r="EH136" s="33">
        <v>7.6918740000000003</v>
      </c>
      <c r="EI136" s="33">
        <v>10.42577</v>
      </c>
      <c r="EJ136" s="33">
        <v>9.7944080000000007</v>
      </c>
      <c r="EK136" s="33">
        <v>8.7107759999999992</v>
      </c>
      <c r="EL136" s="33">
        <v>9.1120009999999994</v>
      </c>
      <c r="EM136" s="33">
        <v>8.664695</v>
      </c>
      <c r="EN136" s="33">
        <v>8.0139030000000009</v>
      </c>
      <c r="EO136" s="33">
        <v>5.5192189999999997</v>
      </c>
      <c r="EP136" s="33">
        <v>3.2027770000000002</v>
      </c>
      <c r="EQ136" s="33">
        <v>7.0297999999999998</v>
      </c>
      <c r="ER136" s="33">
        <v>4.8474449999999996</v>
      </c>
      <c r="ES136" s="33">
        <v>77.491510000000005</v>
      </c>
      <c r="ET136" s="33">
        <v>76.255629999999996</v>
      </c>
      <c r="EU136" s="33">
        <v>75.416690000000003</v>
      </c>
      <c r="EV136" s="33">
        <v>74.960210000000004</v>
      </c>
      <c r="EW136" s="33">
        <v>74.416380000000004</v>
      </c>
      <c r="EX136" s="33">
        <v>73.828059999999994</v>
      </c>
      <c r="EY136" s="33">
        <v>73.111789999999999</v>
      </c>
      <c r="EZ136" s="33">
        <v>73.316789999999997</v>
      </c>
      <c r="FA136" s="33">
        <v>75.375630000000001</v>
      </c>
      <c r="FB136" s="33">
        <v>80.009569999999997</v>
      </c>
      <c r="FC136" s="33">
        <v>85.133669999999995</v>
      </c>
      <c r="FD136" s="33">
        <v>88.776489999999995</v>
      </c>
      <c r="FE136" s="33">
        <v>93.282550000000001</v>
      </c>
      <c r="FF136" s="33">
        <v>94.674620000000004</v>
      </c>
      <c r="FG136" s="33">
        <v>94.140169999999998</v>
      </c>
      <c r="FH136" s="33">
        <v>92.542860000000005</v>
      </c>
      <c r="FI136" s="33">
        <v>92.355029999999999</v>
      </c>
      <c r="FJ136" s="33">
        <v>92.412520000000001</v>
      </c>
      <c r="FK136" s="33">
        <v>90.419060000000002</v>
      </c>
      <c r="FL136" s="33">
        <v>88.109359999999995</v>
      </c>
      <c r="FM136" s="33">
        <v>85.392169999999993</v>
      </c>
      <c r="FN136" s="33">
        <v>85.901340000000005</v>
      </c>
      <c r="FO136" s="33">
        <v>86.736770000000007</v>
      </c>
      <c r="FP136" s="33">
        <v>86.979159999999993</v>
      </c>
      <c r="FQ136" s="33">
        <v>64.086250000000007</v>
      </c>
      <c r="FR136" s="33">
        <v>3.251827</v>
      </c>
      <c r="FS136">
        <v>0</v>
      </c>
    </row>
    <row r="137" spans="1:175" x14ac:dyDescent="0.2">
      <c r="A137" t="s">
        <v>181</v>
      </c>
      <c r="B137" t="s">
        <v>226</v>
      </c>
      <c r="C137" t="s">
        <v>235</v>
      </c>
      <c r="D137">
        <v>787</v>
      </c>
      <c r="E137" s="33">
        <v>66.381389999999996</v>
      </c>
      <c r="F137" s="33">
        <v>64.128389999999996</v>
      </c>
      <c r="G137" s="33">
        <v>61.64414</v>
      </c>
      <c r="H137" s="33">
        <v>60.446899999999999</v>
      </c>
      <c r="I137" s="33">
        <v>62.030940000000001</v>
      </c>
      <c r="J137" s="33">
        <v>62.446019999999997</v>
      </c>
      <c r="K137" s="33">
        <v>65.442459999999997</v>
      </c>
      <c r="L137" s="33">
        <v>68.134640000000005</v>
      </c>
      <c r="M137" s="33">
        <v>68.888900000000007</v>
      </c>
      <c r="N137" s="33">
        <v>70.498429999999999</v>
      </c>
      <c r="O137" s="33">
        <v>72.430449999999993</v>
      </c>
      <c r="P137" s="33">
        <v>72.354489999999998</v>
      </c>
      <c r="Q137" s="33">
        <v>71.499660000000006</v>
      </c>
      <c r="R137" s="33">
        <v>67.715289999999996</v>
      </c>
      <c r="S137" s="33">
        <v>67.43956</v>
      </c>
      <c r="T137" s="33">
        <v>68.620940000000004</v>
      </c>
      <c r="U137" s="33">
        <v>69.451570000000004</v>
      </c>
      <c r="V137" s="33">
        <v>69.547269999999997</v>
      </c>
      <c r="W137" s="33">
        <v>68.744960000000006</v>
      </c>
      <c r="X137" s="33">
        <v>68.53125</v>
      </c>
      <c r="Y137" s="33">
        <v>68.098770000000002</v>
      </c>
      <c r="Z137" s="33">
        <v>70.481459999999998</v>
      </c>
      <c r="AA137" s="33">
        <v>72.494399999999999</v>
      </c>
      <c r="AB137" s="33">
        <v>72.563800000000001</v>
      </c>
      <c r="AC137" s="33">
        <v>-13.43202</v>
      </c>
      <c r="AD137" s="33">
        <v>-11.34159</v>
      </c>
      <c r="AE137" s="33">
        <v>-9.0067559999999993</v>
      </c>
      <c r="AF137" s="33">
        <v>-9.1327160000000003</v>
      </c>
      <c r="AG137" s="33">
        <v>-6.7873140000000003</v>
      </c>
      <c r="AH137" s="33">
        <v>-9.2546710000000001</v>
      </c>
      <c r="AI137" s="33">
        <v>-9.6207619999999991</v>
      </c>
      <c r="AJ137" s="33">
        <v>-9.2479680000000002</v>
      </c>
      <c r="AK137" s="33">
        <v>-11.12007</v>
      </c>
      <c r="AL137" s="33">
        <v>-11.078250000000001</v>
      </c>
      <c r="AM137" s="33">
        <v>-6.6473890000000004</v>
      </c>
      <c r="AN137" s="33">
        <v>-2.610233</v>
      </c>
      <c r="AO137" s="33">
        <v>-3.7643599999999999</v>
      </c>
      <c r="AP137" s="33">
        <v>-7.2938510000000001</v>
      </c>
      <c r="AQ137" s="33">
        <v>-7.3808290000000003</v>
      </c>
      <c r="AR137" s="33">
        <v>-6.2613019999999997</v>
      </c>
      <c r="AS137" s="33">
        <v>-3.4381309999999998</v>
      </c>
      <c r="AT137" s="33">
        <v>-2.2107800000000002</v>
      </c>
      <c r="AU137" s="33">
        <v>-7.6906869999999996</v>
      </c>
      <c r="AV137" s="33">
        <v>-11.51862</v>
      </c>
      <c r="AW137" s="33">
        <v>-15.491110000000001</v>
      </c>
      <c r="AX137" s="33">
        <v>-14.815580000000001</v>
      </c>
      <c r="AY137" s="33">
        <v>-12.83304</v>
      </c>
      <c r="AZ137" s="33">
        <v>-12.88068</v>
      </c>
      <c r="BA137" s="33">
        <v>-10.81639</v>
      </c>
      <c r="BB137" s="33">
        <v>-8.8518419999999995</v>
      </c>
      <c r="BC137" s="33">
        <v>-6.5671270000000002</v>
      </c>
      <c r="BD137" s="33">
        <v>-6.8146409999999999</v>
      </c>
      <c r="BE137" s="33">
        <v>-4.580165</v>
      </c>
      <c r="BF137" s="33">
        <v>-6.9965489999999999</v>
      </c>
      <c r="BG137" s="33">
        <v>-7.2578849999999999</v>
      </c>
      <c r="BH137" s="33">
        <v>-6.888782</v>
      </c>
      <c r="BI137" s="33">
        <v>-8.7098899999999997</v>
      </c>
      <c r="BJ137" s="33">
        <v>-8.5141190000000009</v>
      </c>
      <c r="BK137" s="33">
        <v>-4.1124890000000001</v>
      </c>
      <c r="BL137" s="33">
        <v>8.4141199999999999E-2</v>
      </c>
      <c r="BM137" s="33">
        <v>-1.1763729999999999</v>
      </c>
      <c r="BN137" s="33">
        <v>-4.5786490000000004</v>
      </c>
      <c r="BO137" s="33">
        <v>-4.5727130000000002</v>
      </c>
      <c r="BP137" s="33">
        <v>-3.3905910000000001</v>
      </c>
      <c r="BQ137" s="33">
        <v>-0.77894750000000001</v>
      </c>
      <c r="BR137" s="33">
        <v>0.3057125</v>
      </c>
      <c r="BS137" s="33">
        <v>-5.176088</v>
      </c>
      <c r="BT137" s="33">
        <v>-8.9441389999999998</v>
      </c>
      <c r="BU137" s="33">
        <v>-12.920640000000001</v>
      </c>
      <c r="BV137" s="33">
        <v>-12.23311</v>
      </c>
      <c r="BW137" s="33">
        <v>-10.15793</v>
      </c>
      <c r="BX137" s="33">
        <v>-10.28199</v>
      </c>
      <c r="BY137" s="33">
        <v>-9.0048069999999996</v>
      </c>
      <c r="BZ137" s="33">
        <v>-7.1274470000000001</v>
      </c>
      <c r="CA137" s="33">
        <v>-4.8774480000000002</v>
      </c>
      <c r="CB137" s="33">
        <v>-5.2091479999999999</v>
      </c>
      <c r="CC137" s="33">
        <v>-3.0514999999999999</v>
      </c>
      <c r="CD137" s="33">
        <v>-5.4325809999999999</v>
      </c>
      <c r="CE137" s="33">
        <v>-5.6213629999999997</v>
      </c>
      <c r="CF137" s="33">
        <v>-5.2548170000000001</v>
      </c>
      <c r="CG137" s="33">
        <v>-7.0406069999999996</v>
      </c>
      <c r="CH137" s="33">
        <v>-6.738213</v>
      </c>
      <c r="CI137" s="33">
        <v>-2.356824</v>
      </c>
      <c r="CJ137" s="33">
        <v>1.950256</v>
      </c>
      <c r="CK137" s="33">
        <v>0.61605969999999999</v>
      </c>
      <c r="CL137" s="33">
        <v>-2.6981069999999998</v>
      </c>
      <c r="CM137" s="33">
        <v>-2.627821</v>
      </c>
      <c r="CN137" s="33">
        <v>-1.4023460000000001</v>
      </c>
      <c r="CO137" s="33">
        <v>1.0627949999999999</v>
      </c>
      <c r="CP137" s="33">
        <v>2.0486279999999999</v>
      </c>
      <c r="CQ137" s="33">
        <v>-3.4344839999999999</v>
      </c>
      <c r="CR137" s="33">
        <v>-7.1610569999999996</v>
      </c>
      <c r="CS137" s="33">
        <v>-11.14035</v>
      </c>
      <c r="CT137" s="33">
        <v>-10.4445</v>
      </c>
      <c r="CU137" s="33">
        <v>-8.3051530000000007</v>
      </c>
      <c r="CV137" s="33">
        <v>-8.4821380000000008</v>
      </c>
      <c r="CW137" s="33">
        <v>-7.1932289999999997</v>
      </c>
      <c r="CX137" s="33">
        <v>-5.4030519999999997</v>
      </c>
      <c r="CY137" s="33">
        <v>-3.1877680000000002</v>
      </c>
      <c r="CZ137" s="33">
        <v>-3.6036570000000001</v>
      </c>
      <c r="DA137" s="33">
        <v>-1.5228360000000001</v>
      </c>
      <c r="DB137" s="33">
        <v>-3.8686129999999999</v>
      </c>
      <c r="DC137" s="33">
        <v>-3.9848409999999999</v>
      </c>
      <c r="DD137" s="33">
        <v>-3.6208520000000002</v>
      </c>
      <c r="DE137" s="33">
        <v>-5.3713240000000004</v>
      </c>
      <c r="DF137" s="33">
        <v>-4.9623059999999999</v>
      </c>
      <c r="DG137" s="33">
        <v>-0.60116009999999998</v>
      </c>
      <c r="DH137" s="33">
        <v>3.8163719999999999</v>
      </c>
      <c r="DI137" s="33">
        <v>2.4084919999999999</v>
      </c>
      <c r="DJ137" s="33">
        <v>-0.81756629999999997</v>
      </c>
      <c r="DK137" s="33">
        <v>-0.68292929999999996</v>
      </c>
      <c r="DL137" s="33">
        <v>0.58589950000000002</v>
      </c>
      <c r="DM137" s="33">
        <v>2.9045369999999999</v>
      </c>
      <c r="DN137" s="33">
        <v>3.7915429999999999</v>
      </c>
      <c r="DO137" s="33">
        <v>-1.6928799999999999</v>
      </c>
      <c r="DP137" s="33">
        <v>-5.3779760000000003</v>
      </c>
      <c r="DQ137" s="33">
        <v>-9.3600490000000001</v>
      </c>
      <c r="DR137" s="33">
        <v>-8.655894</v>
      </c>
      <c r="DS137" s="33">
        <v>-6.4523780000000004</v>
      </c>
      <c r="DT137" s="33">
        <v>-6.6822900000000001</v>
      </c>
      <c r="DU137" s="33">
        <v>-4.5775969999999999</v>
      </c>
      <c r="DV137" s="33">
        <v>-2.9133</v>
      </c>
      <c r="DW137" s="33">
        <v>-0.74813949999999996</v>
      </c>
      <c r="DX137" s="33">
        <v>-1.2855810000000001</v>
      </c>
      <c r="DY137" s="33">
        <v>0.68431350000000002</v>
      </c>
      <c r="DZ137" s="33">
        <v>-1.6104909999999999</v>
      </c>
      <c r="EA137" s="33">
        <v>-1.621963</v>
      </c>
      <c r="EB137" s="33">
        <v>-1.261666</v>
      </c>
      <c r="EC137" s="33">
        <v>-2.961144</v>
      </c>
      <c r="ED137" s="33">
        <v>-2.3981780000000001</v>
      </c>
      <c r="EE137" s="33">
        <v>1.93374</v>
      </c>
      <c r="EF137" s="33">
        <v>6.5107460000000001</v>
      </c>
      <c r="EG137" s="33">
        <v>4.99648</v>
      </c>
      <c r="EH137" s="33">
        <v>1.897637</v>
      </c>
      <c r="EI137" s="33">
        <v>2.1251859999999998</v>
      </c>
      <c r="EJ137" s="33">
        <v>3.45661</v>
      </c>
      <c r="EK137" s="33">
        <v>5.5637210000000001</v>
      </c>
      <c r="EL137" s="33">
        <v>6.3080360000000004</v>
      </c>
      <c r="EM137" s="33">
        <v>0.82171910000000004</v>
      </c>
      <c r="EN137" s="33">
        <v>-2.80349</v>
      </c>
      <c r="EO137" s="33">
        <v>-6.7895839999999996</v>
      </c>
      <c r="EP137" s="33">
        <v>-6.073429</v>
      </c>
      <c r="EQ137" s="33">
        <v>-3.777266</v>
      </c>
      <c r="ER137" s="33">
        <v>-4.083596</v>
      </c>
      <c r="ES137" s="33">
        <v>73.393029999999996</v>
      </c>
      <c r="ET137" s="33">
        <v>73.373940000000005</v>
      </c>
      <c r="EU137" s="33">
        <v>72.38355</v>
      </c>
      <c r="EV137" s="33">
        <v>72.233930000000001</v>
      </c>
      <c r="EW137" s="33">
        <v>71.972319999999996</v>
      </c>
      <c r="EX137" s="33">
        <v>71.964889999999997</v>
      </c>
      <c r="EY137" s="33">
        <v>71.584040000000002</v>
      </c>
      <c r="EZ137" s="33">
        <v>71.675039999999996</v>
      </c>
      <c r="FA137" s="33">
        <v>76.401020000000003</v>
      </c>
      <c r="FB137" s="33">
        <v>82.408389999999997</v>
      </c>
      <c r="FC137" s="33">
        <v>86.930980000000005</v>
      </c>
      <c r="FD137" s="33">
        <v>90.456860000000006</v>
      </c>
      <c r="FE137" s="33">
        <v>92.250519999999995</v>
      </c>
      <c r="FF137" s="33">
        <v>91.529769999999999</v>
      </c>
      <c r="FG137" s="33">
        <v>91.060069999999996</v>
      </c>
      <c r="FH137" s="33">
        <v>89.792259999999999</v>
      </c>
      <c r="FI137" s="33">
        <v>89.731629999999996</v>
      </c>
      <c r="FJ137" s="33">
        <v>88.405460000000005</v>
      </c>
      <c r="FK137" s="33">
        <v>85.832660000000004</v>
      </c>
      <c r="FL137" s="33">
        <v>82.418369999999996</v>
      </c>
      <c r="FM137" s="33">
        <v>79.583979999999997</v>
      </c>
      <c r="FN137" s="33">
        <v>78.060980000000001</v>
      </c>
      <c r="FO137" s="33">
        <v>76.686869999999999</v>
      </c>
      <c r="FP137" s="33">
        <v>75.347030000000004</v>
      </c>
      <c r="FQ137" s="33">
        <v>70.738240000000005</v>
      </c>
      <c r="FR137" s="33">
        <v>3.4551560000000001</v>
      </c>
      <c r="FS137">
        <v>0</v>
      </c>
    </row>
    <row r="138" spans="1:175" x14ac:dyDescent="0.2">
      <c r="A138" t="s">
        <v>181</v>
      </c>
      <c r="B138" t="s">
        <v>217</v>
      </c>
      <c r="C138">
        <v>42978</v>
      </c>
      <c r="D138">
        <v>12026</v>
      </c>
      <c r="E138" s="33">
        <v>26.31391</v>
      </c>
      <c r="F138" s="33">
        <v>25.241219999999998</v>
      </c>
      <c r="G138" s="33">
        <v>24.791270000000001</v>
      </c>
      <c r="H138" s="33">
        <v>24.661210000000001</v>
      </c>
      <c r="I138" s="33">
        <v>25.834800000000001</v>
      </c>
      <c r="J138" s="33">
        <v>28.59639</v>
      </c>
      <c r="K138" s="33">
        <v>32.80932</v>
      </c>
      <c r="L138" s="33">
        <v>37.161239999999999</v>
      </c>
      <c r="M138" s="33">
        <v>41.89123</v>
      </c>
      <c r="N138" s="33">
        <v>45.847439999999999</v>
      </c>
      <c r="O138" s="33">
        <v>48.762569999999997</v>
      </c>
      <c r="P138" s="33">
        <v>51.019240000000003</v>
      </c>
      <c r="Q138" s="33">
        <v>51.938110000000002</v>
      </c>
      <c r="R138" s="33">
        <v>51.995220000000003</v>
      </c>
      <c r="S138" s="33">
        <v>51.33381</v>
      </c>
      <c r="T138" s="33">
        <v>50.064540000000001</v>
      </c>
      <c r="U138" s="33">
        <v>48.217759999999998</v>
      </c>
      <c r="V138" s="33">
        <v>45.788939999999997</v>
      </c>
      <c r="W138" s="33">
        <v>41.606490000000001</v>
      </c>
      <c r="X138" s="33">
        <v>39.389980000000001</v>
      </c>
      <c r="Y138" s="33">
        <v>37.238169999999997</v>
      </c>
      <c r="Z138" s="33">
        <v>34.411160000000002</v>
      </c>
      <c r="AA138" s="33">
        <v>30.813880000000001</v>
      </c>
      <c r="AB138" s="33">
        <v>28.259150000000002</v>
      </c>
      <c r="AC138" s="33">
        <v>8.9705400000000005E-2</v>
      </c>
      <c r="AD138" s="33">
        <v>-2.8544E-2</v>
      </c>
      <c r="AE138" s="33">
        <v>0.16897209999999999</v>
      </c>
      <c r="AF138" s="33">
        <v>7.41705E-2</v>
      </c>
      <c r="AG138" s="33">
        <v>9.0073399999999998E-2</v>
      </c>
      <c r="AH138" s="33">
        <v>3.9549000000000001E-2</v>
      </c>
      <c r="AI138" s="33">
        <v>-5.7286299999999998E-2</v>
      </c>
      <c r="AJ138" s="33">
        <v>-2.45609E-2</v>
      </c>
      <c r="AK138" s="33">
        <v>-0.2825356</v>
      </c>
      <c r="AL138" s="33">
        <v>-0.45042939999999998</v>
      </c>
      <c r="AM138" s="33">
        <v>-0.32554450000000001</v>
      </c>
      <c r="AN138" s="33">
        <v>-7.2165699999999999E-2</v>
      </c>
      <c r="AO138" s="33">
        <v>-5.3831900000000002E-2</v>
      </c>
      <c r="AP138" s="33">
        <v>-0.1689573</v>
      </c>
      <c r="AQ138" s="33">
        <v>-0.32905719999999999</v>
      </c>
      <c r="AR138" s="33">
        <v>0.13344990000000001</v>
      </c>
      <c r="AS138" s="33">
        <v>0.33955560000000001</v>
      </c>
      <c r="AT138" s="33">
        <v>0.23672609999999999</v>
      </c>
      <c r="AU138" s="33">
        <v>0.13246869999999999</v>
      </c>
      <c r="AV138" s="33">
        <v>-0.1117078</v>
      </c>
      <c r="AW138" s="33">
        <v>-0.19693559999999999</v>
      </c>
      <c r="AX138" s="33">
        <v>-0.17022709999999999</v>
      </c>
      <c r="AY138" s="33">
        <v>-0.19477130000000001</v>
      </c>
      <c r="AZ138" s="33">
        <v>-0.1077745</v>
      </c>
      <c r="BA138" s="33">
        <v>0.19582669999999999</v>
      </c>
      <c r="BB138" s="33">
        <v>8.1259700000000004E-2</v>
      </c>
      <c r="BC138" s="33">
        <v>0.27714749999999999</v>
      </c>
      <c r="BD138" s="33">
        <v>0.18321979999999999</v>
      </c>
      <c r="BE138" s="33">
        <v>0.202399</v>
      </c>
      <c r="BF138" s="33">
        <v>0.16129099999999999</v>
      </c>
      <c r="BG138" s="33">
        <v>6.0327100000000002E-2</v>
      </c>
      <c r="BH138" s="33">
        <v>0.1107469</v>
      </c>
      <c r="BI138" s="33">
        <v>-0.13544149999999999</v>
      </c>
      <c r="BJ138" s="33">
        <v>-0.2938905</v>
      </c>
      <c r="BK138" s="33">
        <v>-0.1726898</v>
      </c>
      <c r="BL138" s="33">
        <v>9.4372999999999999E-2</v>
      </c>
      <c r="BM138" s="33">
        <v>0.1160909</v>
      </c>
      <c r="BN138" s="33">
        <v>-6.7859000000000001E-3</v>
      </c>
      <c r="BO138" s="33">
        <v>-0.17433080000000001</v>
      </c>
      <c r="BP138" s="33">
        <v>0.27935199999999999</v>
      </c>
      <c r="BQ138" s="33">
        <v>0.47480909999999998</v>
      </c>
      <c r="BR138" s="33">
        <v>0.37816749999999999</v>
      </c>
      <c r="BS138" s="33">
        <v>0.27842440000000002</v>
      </c>
      <c r="BT138" s="33">
        <v>1.9884700000000002E-2</v>
      </c>
      <c r="BU138" s="33">
        <v>-7.1695099999999998E-2</v>
      </c>
      <c r="BV138" s="33">
        <v>-4.9201799999999997E-2</v>
      </c>
      <c r="BW138" s="33">
        <v>-7.4223999999999998E-2</v>
      </c>
      <c r="BX138" s="33">
        <v>1.06932E-2</v>
      </c>
      <c r="BY138" s="33">
        <v>0.26932600000000001</v>
      </c>
      <c r="BZ138" s="33">
        <v>0.15730939999999999</v>
      </c>
      <c r="CA138" s="33">
        <v>0.35206939999999998</v>
      </c>
      <c r="CB138" s="33">
        <v>0.25874710000000001</v>
      </c>
      <c r="CC138" s="33">
        <v>0.28019539999999998</v>
      </c>
      <c r="CD138" s="33">
        <v>0.2456092</v>
      </c>
      <c r="CE138" s="33">
        <v>0.14178579999999999</v>
      </c>
      <c r="CF138" s="33">
        <v>0.2044607</v>
      </c>
      <c r="CG138" s="33">
        <v>-3.3564499999999997E-2</v>
      </c>
      <c r="CH138" s="33">
        <v>-0.1854721</v>
      </c>
      <c r="CI138" s="33">
        <v>-6.6823099999999996E-2</v>
      </c>
      <c r="CJ138" s="33">
        <v>0.20971709999999999</v>
      </c>
      <c r="CK138" s="33">
        <v>0.23377899999999999</v>
      </c>
      <c r="CL138" s="33">
        <v>0.1055335</v>
      </c>
      <c r="CM138" s="33">
        <v>-6.7167699999999997E-2</v>
      </c>
      <c r="CN138" s="33">
        <v>0.3804034</v>
      </c>
      <c r="CO138" s="33">
        <v>0.56848540000000003</v>
      </c>
      <c r="CP138" s="33">
        <v>0.47612929999999998</v>
      </c>
      <c r="CQ138" s="33">
        <v>0.37951279999999998</v>
      </c>
      <c r="CR138" s="33">
        <v>0.1110252</v>
      </c>
      <c r="CS138" s="33">
        <v>1.5046E-2</v>
      </c>
      <c r="CT138" s="33">
        <v>3.4619900000000002E-2</v>
      </c>
      <c r="CU138" s="33">
        <v>9.2668000000000004E-3</v>
      </c>
      <c r="CV138" s="33">
        <v>9.2743500000000006E-2</v>
      </c>
      <c r="CW138" s="33">
        <v>0.3428253</v>
      </c>
      <c r="CX138" s="33">
        <v>0.23335910000000001</v>
      </c>
      <c r="CY138" s="33">
        <v>0.42699130000000002</v>
      </c>
      <c r="CZ138" s="33">
        <v>0.33427440000000003</v>
      </c>
      <c r="DA138" s="33">
        <v>0.35799180000000003</v>
      </c>
      <c r="DB138" s="33">
        <v>0.32992729999999998</v>
      </c>
      <c r="DC138" s="33">
        <v>0.22324450000000001</v>
      </c>
      <c r="DD138" s="33">
        <v>0.29817450000000001</v>
      </c>
      <c r="DE138" s="33">
        <v>6.8312499999999998E-2</v>
      </c>
      <c r="DF138" s="33">
        <v>-7.7053700000000003E-2</v>
      </c>
      <c r="DG138" s="33">
        <v>3.9043599999999998E-2</v>
      </c>
      <c r="DH138" s="33">
        <v>0.32506119999999999</v>
      </c>
      <c r="DI138" s="33">
        <v>0.35146709999999998</v>
      </c>
      <c r="DJ138" s="33">
        <v>0.21785289999999999</v>
      </c>
      <c r="DK138" s="33">
        <v>3.99954E-2</v>
      </c>
      <c r="DL138" s="33">
        <v>0.48145480000000002</v>
      </c>
      <c r="DM138" s="33">
        <v>0.66216160000000002</v>
      </c>
      <c r="DN138" s="33">
        <v>0.57409109999999997</v>
      </c>
      <c r="DO138" s="33">
        <v>0.48060120000000001</v>
      </c>
      <c r="DP138" s="33">
        <v>0.20216580000000001</v>
      </c>
      <c r="DQ138" s="33">
        <v>0.10178710000000001</v>
      </c>
      <c r="DR138" s="33">
        <v>0.11844159999999999</v>
      </c>
      <c r="DS138" s="33">
        <v>9.2757599999999996E-2</v>
      </c>
      <c r="DT138" s="33">
        <v>0.1747938</v>
      </c>
      <c r="DU138" s="33">
        <v>0.44894659999999997</v>
      </c>
      <c r="DV138" s="33">
        <v>0.34316279999999999</v>
      </c>
      <c r="DW138" s="33">
        <v>0.5351667</v>
      </c>
      <c r="DX138" s="33">
        <v>0.44332369999999999</v>
      </c>
      <c r="DY138" s="33">
        <v>0.4703174</v>
      </c>
      <c r="DZ138" s="33">
        <v>0.4516693</v>
      </c>
      <c r="EA138" s="33">
        <v>0.34085789999999999</v>
      </c>
      <c r="EB138" s="33">
        <v>0.43348229999999999</v>
      </c>
      <c r="EC138" s="33">
        <v>0.2154066</v>
      </c>
      <c r="ED138" s="33">
        <v>7.9485200000000006E-2</v>
      </c>
      <c r="EE138" s="33">
        <v>0.19189829999999999</v>
      </c>
      <c r="EF138" s="33">
        <v>0.49159989999999998</v>
      </c>
      <c r="EG138" s="33">
        <v>0.52139000000000002</v>
      </c>
      <c r="EH138" s="33">
        <v>0.38002429999999998</v>
      </c>
      <c r="EI138" s="33">
        <v>0.1947218</v>
      </c>
      <c r="EJ138" s="33">
        <v>0.62735680000000005</v>
      </c>
      <c r="EK138" s="33">
        <v>0.79741519999999999</v>
      </c>
      <c r="EL138" s="33">
        <v>0.71553250000000002</v>
      </c>
      <c r="EM138" s="33">
        <v>0.62655680000000002</v>
      </c>
      <c r="EN138" s="33">
        <v>0.3337582</v>
      </c>
      <c r="EO138" s="33">
        <v>0.2270276</v>
      </c>
      <c r="EP138" s="33">
        <v>0.23946700000000001</v>
      </c>
      <c r="EQ138" s="33">
        <v>0.21330489999999999</v>
      </c>
      <c r="ER138" s="33">
        <v>0.29326150000000001</v>
      </c>
      <c r="ES138" s="33">
        <v>73.727099999999993</v>
      </c>
      <c r="ET138" s="33">
        <v>73.004329999999996</v>
      </c>
      <c r="EU138" s="33">
        <v>72.44126</v>
      </c>
      <c r="EV138" s="33">
        <v>72.110280000000003</v>
      </c>
      <c r="EW138" s="33">
        <v>72.341499999999996</v>
      </c>
      <c r="EX138" s="33">
        <v>72.123530000000002</v>
      </c>
      <c r="EY138" s="33">
        <v>71.610950000000003</v>
      </c>
      <c r="EZ138" s="33">
        <v>71.428740000000005</v>
      </c>
      <c r="FA138" s="33">
        <v>74.906540000000007</v>
      </c>
      <c r="FB138" s="33">
        <v>79.512360000000001</v>
      </c>
      <c r="FC138" s="33">
        <v>83.760050000000007</v>
      </c>
      <c r="FD138" s="33">
        <v>87.595089999999999</v>
      </c>
      <c r="FE138" s="33">
        <v>90.613299999999995</v>
      </c>
      <c r="FF138" s="33">
        <v>89.755619999999993</v>
      </c>
      <c r="FG138" s="33">
        <v>89.305080000000004</v>
      </c>
      <c r="FH138" s="33">
        <v>87.06165</v>
      </c>
      <c r="FI138" s="33">
        <v>86.964849999999998</v>
      </c>
      <c r="FJ138" s="33">
        <v>86.500389999999996</v>
      </c>
      <c r="FK138" s="33">
        <v>85.195890000000006</v>
      </c>
      <c r="FL138" s="33">
        <v>80.260429999999999</v>
      </c>
      <c r="FM138" s="33">
        <v>77.227040000000002</v>
      </c>
      <c r="FN138" s="33">
        <v>75.794319999999999</v>
      </c>
      <c r="FO138" s="33">
        <v>74.33475</v>
      </c>
      <c r="FP138" s="33">
        <v>72.697460000000007</v>
      </c>
      <c r="FQ138" s="33">
        <v>3.2929020000000002</v>
      </c>
      <c r="FR138" s="33">
        <v>0.18310270000000001</v>
      </c>
      <c r="FS138">
        <v>0</v>
      </c>
    </row>
    <row r="139" spans="1:175" x14ac:dyDescent="0.2">
      <c r="A139" t="s">
        <v>181</v>
      </c>
      <c r="B139" t="s">
        <v>217</v>
      </c>
      <c r="C139">
        <v>42979</v>
      </c>
      <c r="D139">
        <v>12026</v>
      </c>
      <c r="E139" s="33">
        <v>26.45346</v>
      </c>
      <c r="F139" s="33">
        <v>25.400449999999999</v>
      </c>
      <c r="G139" s="33">
        <v>24.93385</v>
      </c>
      <c r="H139" s="33">
        <v>24.936969999999999</v>
      </c>
      <c r="I139" s="33">
        <v>25.97269</v>
      </c>
      <c r="J139" s="33">
        <v>28.561250000000001</v>
      </c>
      <c r="K139" s="33">
        <v>32.635359999999999</v>
      </c>
      <c r="L139" s="33">
        <v>37.50318</v>
      </c>
      <c r="M139" s="33">
        <v>43.265689999999999</v>
      </c>
      <c r="N139" s="33">
        <v>47.856859999999998</v>
      </c>
      <c r="O139" s="33">
        <v>50.901040000000002</v>
      </c>
      <c r="P139" s="33">
        <v>52.446730000000002</v>
      </c>
      <c r="Q139" s="33">
        <v>52.68412</v>
      </c>
      <c r="R139" s="33">
        <v>53.044260000000001</v>
      </c>
      <c r="S139" s="33">
        <v>52.287010000000002</v>
      </c>
      <c r="T139" s="33">
        <v>50.71463</v>
      </c>
      <c r="U139" s="33">
        <v>48.11842</v>
      </c>
      <c r="V139" s="33">
        <v>45.226050000000001</v>
      </c>
      <c r="W139" s="33">
        <v>41.335819999999998</v>
      </c>
      <c r="X139" s="33">
        <v>39.936529999999998</v>
      </c>
      <c r="Y139" s="33">
        <v>38.123779999999996</v>
      </c>
      <c r="Z139" s="33">
        <v>35.789960000000001</v>
      </c>
      <c r="AA139" s="33">
        <v>32.646520000000002</v>
      </c>
      <c r="AB139" s="33">
        <v>29.712420000000002</v>
      </c>
      <c r="AC139" s="33">
        <v>-0.13425819999999999</v>
      </c>
      <c r="AD139" s="33">
        <v>-0.2091171</v>
      </c>
      <c r="AE139" s="33">
        <v>-6.6641199999999998E-2</v>
      </c>
      <c r="AF139" s="33">
        <v>2.9315000000000001E-3</v>
      </c>
      <c r="AG139" s="33">
        <v>-3.0412499999999999E-2</v>
      </c>
      <c r="AH139" s="33">
        <v>-0.12721740000000001</v>
      </c>
      <c r="AI139" s="33">
        <v>-0.1600808</v>
      </c>
      <c r="AJ139" s="33">
        <v>2.9169799999999999E-2</v>
      </c>
      <c r="AK139" s="33">
        <v>-9.46882E-2</v>
      </c>
      <c r="AL139" s="33">
        <v>-0.18821019999999999</v>
      </c>
      <c r="AM139" s="33">
        <v>-0.41662369999999999</v>
      </c>
      <c r="AN139" s="33">
        <v>-0.1168003</v>
      </c>
      <c r="AO139" s="33">
        <v>-0.26373370000000002</v>
      </c>
      <c r="AP139" s="33">
        <v>-0.31788909999999998</v>
      </c>
      <c r="AQ139" s="33">
        <v>-0.2213997</v>
      </c>
      <c r="AR139" s="33">
        <v>-4.5153800000000001E-2</v>
      </c>
      <c r="AS139" s="33">
        <v>-6.4709000000000003E-2</v>
      </c>
      <c r="AT139" s="33">
        <v>-3.7899299999999997E-2</v>
      </c>
      <c r="AU139" s="33">
        <v>0.14180100000000001</v>
      </c>
      <c r="AV139" s="33">
        <v>0.25219049999999998</v>
      </c>
      <c r="AW139" s="33">
        <v>0.24280560000000001</v>
      </c>
      <c r="AX139" s="33">
        <v>0.16929</v>
      </c>
      <c r="AY139" s="33">
        <v>0.2250085</v>
      </c>
      <c r="AZ139" s="33">
        <v>3.2453000000000003E-2</v>
      </c>
      <c r="BA139" s="33">
        <v>-3.0124000000000001E-3</v>
      </c>
      <c r="BB139" s="33">
        <v>-8.2290199999999994E-2</v>
      </c>
      <c r="BC139" s="33">
        <v>5.76172E-2</v>
      </c>
      <c r="BD139" s="33">
        <v>0.12539980000000001</v>
      </c>
      <c r="BE139" s="33">
        <v>9.5522700000000002E-2</v>
      </c>
      <c r="BF139" s="33">
        <v>-3.6403999999999998E-3</v>
      </c>
      <c r="BG139" s="33">
        <v>-3.2743300000000003E-2</v>
      </c>
      <c r="BH139" s="33">
        <v>0.17776610000000001</v>
      </c>
      <c r="BI139" s="33">
        <v>7.4927199999999999E-2</v>
      </c>
      <c r="BJ139" s="33">
        <v>-2.3795999999999999E-3</v>
      </c>
      <c r="BK139" s="33">
        <v>-0.22333169999999999</v>
      </c>
      <c r="BL139" s="33">
        <v>7.0798600000000003E-2</v>
      </c>
      <c r="BM139" s="33">
        <v>-7.8803300000000007E-2</v>
      </c>
      <c r="BN139" s="33">
        <v>-0.14084070000000001</v>
      </c>
      <c r="BO139" s="33">
        <v>-5.7334799999999998E-2</v>
      </c>
      <c r="BP139" s="33">
        <v>0.1012612</v>
      </c>
      <c r="BQ139" s="33">
        <v>7.1562899999999999E-2</v>
      </c>
      <c r="BR139" s="33">
        <v>9.7601199999999999E-2</v>
      </c>
      <c r="BS139" s="33">
        <v>0.28456009999999998</v>
      </c>
      <c r="BT139" s="33">
        <v>0.39475250000000001</v>
      </c>
      <c r="BU139" s="33">
        <v>0.38446599999999997</v>
      </c>
      <c r="BV139" s="33">
        <v>0.30847859999999999</v>
      </c>
      <c r="BW139" s="33">
        <v>0.36021419999999998</v>
      </c>
      <c r="BX139" s="33">
        <v>0.16700970000000001</v>
      </c>
      <c r="BY139" s="33">
        <v>8.7887999999999994E-2</v>
      </c>
      <c r="BZ139" s="33">
        <v>5.5497999999999997E-3</v>
      </c>
      <c r="CA139" s="33">
        <v>0.1436781</v>
      </c>
      <c r="CB139" s="33">
        <v>0.21022089999999999</v>
      </c>
      <c r="CC139" s="33">
        <v>0.18274499999999999</v>
      </c>
      <c r="CD139" s="33">
        <v>8.1948599999999996E-2</v>
      </c>
      <c r="CE139" s="33">
        <v>5.5450199999999998E-2</v>
      </c>
      <c r="CF139" s="33">
        <v>0.28068340000000003</v>
      </c>
      <c r="CG139" s="33">
        <v>0.1924023</v>
      </c>
      <c r="CH139" s="33">
        <v>0.1263261</v>
      </c>
      <c r="CI139" s="33">
        <v>-8.9458200000000002E-2</v>
      </c>
      <c r="CJ139" s="33">
        <v>0.20072899999999999</v>
      </c>
      <c r="CK139" s="33">
        <v>4.92789E-2</v>
      </c>
      <c r="CL139" s="33">
        <v>-1.82176E-2</v>
      </c>
      <c r="CM139" s="33">
        <v>5.6295999999999999E-2</v>
      </c>
      <c r="CN139" s="33">
        <v>0.20266780000000001</v>
      </c>
      <c r="CO139" s="33">
        <v>0.16594439999999999</v>
      </c>
      <c r="CP139" s="33">
        <v>0.19144839999999999</v>
      </c>
      <c r="CQ139" s="33">
        <v>0.38343460000000001</v>
      </c>
      <c r="CR139" s="33">
        <v>0.4934906</v>
      </c>
      <c r="CS139" s="33">
        <v>0.48257949999999999</v>
      </c>
      <c r="CT139" s="33">
        <v>0.40488020000000002</v>
      </c>
      <c r="CU139" s="33">
        <v>0.45385720000000002</v>
      </c>
      <c r="CV139" s="33">
        <v>0.26020330000000003</v>
      </c>
      <c r="CW139" s="33">
        <v>0.17878839999999999</v>
      </c>
      <c r="CX139" s="33">
        <v>9.3389799999999995E-2</v>
      </c>
      <c r="CY139" s="33">
        <v>0.229739</v>
      </c>
      <c r="CZ139" s="33">
        <v>0.29504209999999997</v>
      </c>
      <c r="DA139" s="33">
        <v>0.26996730000000002</v>
      </c>
      <c r="DB139" s="33">
        <v>0.16753760000000001</v>
      </c>
      <c r="DC139" s="33">
        <v>0.14364370000000001</v>
      </c>
      <c r="DD139" s="33">
        <v>0.38360070000000002</v>
      </c>
      <c r="DE139" s="33">
        <v>0.30987740000000003</v>
      </c>
      <c r="DF139" s="33">
        <v>0.25503179999999998</v>
      </c>
      <c r="DG139" s="33">
        <v>4.4415299999999998E-2</v>
      </c>
      <c r="DH139" s="33">
        <v>0.33065939999999999</v>
      </c>
      <c r="DI139" s="33">
        <v>0.17736109999999999</v>
      </c>
      <c r="DJ139" s="33">
        <v>0.1044055</v>
      </c>
      <c r="DK139" s="33">
        <v>0.16992679999999999</v>
      </c>
      <c r="DL139" s="33">
        <v>0.30407440000000002</v>
      </c>
      <c r="DM139" s="33">
        <v>0.2603259</v>
      </c>
      <c r="DN139" s="33">
        <v>0.28529559999999998</v>
      </c>
      <c r="DO139" s="33">
        <v>0.48230909999999999</v>
      </c>
      <c r="DP139" s="33">
        <v>0.59222870000000005</v>
      </c>
      <c r="DQ139" s="33">
        <v>0.58069309999999996</v>
      </c>
      <c r="DR139" s="33">
        <v>0.5012818</v>
      </c>
      <c r="DS139" s="33">
        <v>0.54750030000000005</v>
      </c>
      <c r="DT139" s="33">
        <v>0.35339690000000001</v>
      </c>
      <c r="DU139" s="33">
        <v>0.31003419999999998</v>
      </c>
      <c r="DV139" s="33">
        <v>0.22021669999999999</v>
      </c>
      <c r="DW139" s="33">
        <v>0.35399740000000002</v>
      </c>
      <c r="DX139" s="33">
        <v>0.4175103</v>
      </c>
      <c r="DY139" s="33">
        <v>0.39590249999999999</v>
      </c>
      <c r="DZ139" s="33">
        <v>0.2911146</v>
      </c>
      <c r="EA139" s="33">
        <v>0.27098119999999998</v>
      </c>
      <c r="EB139" s="33">
        <v>0.53219700000000003</v>
      </c>
      <c r="EC139" s="33">
        <v>0.4794928</v>
      </c>
      <c r="ED139" s="33">
        <v>0.44086239999999999</v>
      </c>
      <c r="EE139" s="33">
        <v>0.23770730000000001</v>
      </c>
      <c r="EF139" s="33">
        <v>0.51825829999999995</v>
      </c>
      <c r="EG139" s="33">
        <v>0.36229149999999999</v>
      </c>
      <c r="EH139" s="33">
        <v>0.28145389999999998</v>
      </c>
      <c r="EI139" s="33">
        <v>0.3339917</v>
      </c>
      <c r="EJ139" s="33">
        <v>0.45048939999999998</v>
      </c>
      <c r="EK139" s="33">
        <v>0.3965978</v>
      </c>
      <c r="EL139" s="33">
        <v>0.42079620000000001</v>
      </c>
      <c r="EM139" s="33">
        <v>0.62506819999999996</v>
      </c>
      <c r="EN139" s="33">
        <v>0.73479070000000002</v>
      </c>
      <c r="EO139" s="33">
        <v>0.72235349999999998</v>
      </c>
      <c r="EP139" s="33">
        <v>0.6404704</v>
      </c>
      <c r="EQ139" s="33">
        <v>0.68270589999999998</v>
      </c>
      <c r="ER139" s="33">
        <v>0.48795359999999999</v>
      </c>
      <c r="ES139" s="33">
        <v>73.332660000000004</v>
      </c>
      <c r="ET139" s="33">
        <v>74.321529999999996</v>
      </c>
      <c r="EU139" s="33">
        <v>73.038020000000003</v>
      </c>
      <c r="EV139" s="33">
        <v>72.983890000000002</v>
      </c>
      <c r="EW139" s="33">
        <v>72.250979999999998</v>
      </c>
      <c r="EX139" s="33">
        <v>72.092910000000003</v>
      </c>
      <c r="EY139" s="33">
        <v>72.288700000000006</v>
      </c>
      <c r="EZ139" s="33">
        <v>72.397869999999998</v>
      </c>
      <c r="FA139" s="33">
        <v>78.645129999999995</v>
      </c>
      <c r="FB139" s="33">
        <v>86.423609999999996</v>
      </c>
      <c r="FC139" s="33">
        <v>92.185169999999999</v>
      </c>
      <c r="FD139" s="33">
        <v>95.575580000000002</v>
      </c>
      <c r="FE139" s="33">
        <v>96.141679999999994</v>
      </c>
      <c r="FF139" s="33">
        <v>95.832560000000001</v>
      </c>
      <c r="FG139" s="33">
        <v>95.376300000000001</v>
      </c>
      <c r="FH139" s="33">
        <v>94.495819999999995</v>
      </c>
      <c r="FI139" s="33">
        <v>93.51961</v>
      </c>
      <c r="FJ139" s="33">
        <v>91.197999999999993</v>
      </c>
      <c r="FK139" s="33">
        <v>88.472560000000001</v>
      </c>
      <c r="FL139" s="33">
        <v>85.714160000000007</v>
      </c>
      <c r="FM139" s="33">
        <v>82.200770000000006</v>
      </c>
      <c r="FN139" s="33">
        <v>80.813919999999996</v>
      </c>
      <c r="FO139" s="33">
        <v>79.542420000000007</v>
      </c>
      <c r="FP139" s="33">
        <v>78.406490000000005</v>
      </c>
      <c r="FQ139" s="33">
        <v>3.6107749999999998</v>
      </c>
      <c r="FR139" s="33">
        <v>0.18975249999999999</v>
      </c>
      <c r="FS139">
        <v>0</v>
      </c>
    </row>
    <row r="140" spans="1:175" x14ac:dyDescent="0.2">
      <c r="A140" t="s">
        <v>181</v>
      </c>
      <c r="B140" t="s">
        <v>217</v>
      </c>
      <c r="C140">
        <v>42980</v>
      </c>
      <c r="D140">
        <v>12027</v>
      </c>
      <c r="E140" s="33">
        <v>27.23161</v>
      </c>
      <c r="F140" s="33">
        <v>26.0535</v>
      </c>
      <c r="G140" s="33">
        <v>25.360700000000001</v>
      </c>
      <c r="H140" s="33">
        <v>24.974129999999999</v>
      </c>
      <c r="I140" s="33">
        <v>25.219760000000001</v>
      </c>
      <c r="J140" s="33">
        <v>26.371729999999999</v>
      </c>
      <c r="K140" s="33">
        <v>27.624839999999999</v>
      </c>
      <c r="L140" s="33">
        <v>29.263290000000001</v>
      </c>
      <c r="M140" s="33">
        <v>32.50365</v>
      </c>
      <c r="N140" s="33">
        <v>35.549390000000002</v>
      </c>
      <c r="O140" s="33">
        <v>37.830410000000001</v>
      </c>
      <c r="P140" s="33">
        <v>39.394570000000002</v>
      </c>
      <c r="Q140" s="33">
        <v>40.005040000000001</v>
      </c>
      <c r="R140" s="33">
        <v>40.043230000000001</v>
      </c>
      <c r="S140" s="33">
        <v>39.923340000000003</v>
      </c>
      <c r="T140" s="33">
        <v>39.775750000000002</v>
      </c>
      <c r="U140" s="33">
        <v>39.770139999999998</v>
      </c>
      <c r="V140" s="33">
        <v>39.35031</v>
      </c>
      <c r="W140" s="33">
        <v>38.301389999999998</v>
      </c>
      <c r="X140" s="33">
        <v>37.896740000000001</v>
      </c>
      <c r="Y140" s="33">
        <v>36.716000000000001</v>
      </c>
      <c r="Z140" s="33">
        <v>35.058540000000001</v>
      </c>
      <c r="AA140" s="33">
        <v>32.710790000000003</v>
      </c>
      <c r="AB140" s="33">
        <v>30.57583</v>
      </c>
      <c r="AC140" s="33">
        <v>-0.30102699999999999</v>
      </c>
      <c r="AD140" s="33">
        <v>-0.18784699999999999</v>
      </c>
      <c r="AE140" s="33">
        <v>-5.12448E-2</v>
      </c>
      <c r="AF140" s="33">
        <v>-0.1203917</v>
      </c>
      <c r="AG140" s="33">
        <v>-0.3007938</v>
      </c>
      <c r="AH140" s="33">
        <v>-0.3457557</v>
      </c>
      <c r="AI140" s="33">
        <v>-0.52794600000000003</v>
      </c>
      <c r="AJ140" s="33">
        <v>-0.69743569999999999</v>
      </c>
      <c r="AK140" s="33">
        <v>-0.97120379999999995</v>
      </c>
      <c r="AL140" s="33">
        <v>-1.0445420000000001</v>
      </c>
      <c r="AM140" s="33">
        <v>-1.0249619999999999</v>
      </c>
      <c r="AN140" s="33">
        <v>-1.03454</v>
      </c>
      <c r="AO140" s="33">
        <v>-1.2508699999999999</v>
      </c>
      <c r="AP140" s="33">
        <v>-0.90290619999999999</v>
      </c>
      <c r="AQ140" s="33">
        <v>-0.73180690000000004</v>
      </c>
      <c r="AR140" s="33">
        <v>-0.68504039999999999</v>
      </c>
      <c r="AS140" s="33">
        <v>-0.75746360000000001</v>
      </c>
      <c r="AT140" s="33">
        <v>-0.73189490000000001</v>
      </c>
      <c r="AU140" s="33">
        <v>-0.6681416</v>
      </c>
      <c r="AV140" s="33">
        <v>-0.67620179999999996</v>
      </c>
      <c r="AW140" s="33">
        <v>-0.64267079999999999</v>
      </c>
      <c r="AX140" s="33">
        <v>-0.79256439999999995</v>
      </c>
      <c r="AY140" s="33">
        <v>-0.78657650000000001</v>
      </c>
      <c r="AZ140" s="33">
        <v>-0.66690309999999997</v>
      </c>
      <c r="BA140" s="33">
        <v>-0.18150369999999999</v>
      </c>
      <c r="BB140" s="33">
        <v>-6.94018E-2</v>
      </c>
      <c r="BC140" s="33">
        <v>6.2496099999999999E-2</v>
      </c>
      <c r="BD140" s="33">
        <v>-6.2294999999999998E-3</v>
      </c>
      <c r="BE140" s="33">
        <v>-0.183978</v>
      </c>
      <c r="BF140" s="33">
        <v>-0.21335999999999999</v>
      </c>
      <c r="BG140" s="33">
        <v>-0.38117600000000001</v>
      </c>
      <c r="BH140" s="33">
        <v>-0.54287510000000005</v>
      </c>
      <c r="BI140" s="33">
        <v>-0.8097567</v>
      </c>
      <c r="BJ140" s="33">
        <v>-0.87599249999999995</v>
      </c>
      <c r="BK140" s="33">
        <v>-0.85429359999999999</v>
      </c>
      <c r="BL140" s="33">
        <v>-0.85634149999999998</v>
      </c>
      <c r="BM140" s="33">
        <v>-1.0684130000000001</v>
      </c>
      <c r="BN140" s="33">
        <v>-0.73245170000000004</v>
      </c>
      <c r="BO140" s="33">
        <v>-0.55974179999999996</v>
      </c>
      <c r="BP140" s="33">
        <v>-0.52193800000000001</v>
      </c>
      <c r="BQ140" s="33">
        <v>-0.59584669999999995</v>
      </c>
      <c r="BR140" s="33">
        <v>-0.5636951</v>
      </c>
      <c r="BS140" s="33">
        <v>-0.4980774</v>
      </c>
      <c r="BT140" s="33">
        <v>-0.51277470000000003</v>
      </c>
      <c r="BU140" s="33">
        <v>-0.47901909999999998</v>
      </c>
      <c r="BV140" s="33">
        <v>-0.63121360000000004</v>
      </c>
      <c r="BW140" s="33">
        <v>-0.61570709999999995</v>
      </c>
      <c r="BX140" s="33">
        <v>-0.50447520000000001</v>
      </c>
      <c r="BY140" s="33">
        <v>-9.8722299999999999E-2</v>
      </c>
      <c r="BZ140" s="33">
        <v>1.2633E-2</v>
      </c>
      <c r="CA140" s="33">
        <v>0.1412726</v>
      </c>
      <c r="CB140" s="33">
        <v>7.2838899999999998E-2</v>
      </c>
      <c r="CC140" s="33">
        <v>-0.10307180000000001</v>
      </c>
      <c r="CD140" s="33">
        <v>-0.1216632</v>
      </c>
      <c r="CE140" s="33">
        <v>-0.27952349999999998</v>
      </c>
      <c r="CF140" s="33">
        <v>-0.43582690000000002</v>
      </c>
      <c r="CG140" s="33">
        <v>-0.69793890000000003</v>
      </c>
      <c r="CH140" s="33">
        <v>-0.75925580000000004</v>
      </c>
      <c r="CI140" s="33">
        <v>-0.73608960000000001</v>
      </c>
      <c r="CJ140" s="33">
        <v>-0.73292199999999996</v>
      </c>
      <c r="CK140" s="33">
        <v>-0.94204410000000005</v>
      </c>
      <c r="CL140" s="33">
        <v>-0.61439549999999998</v>
      </c>
      <c r="CM140" s="33">
        <v>-0.44057000000000002</v>
      </c>
      <c r="CN140" s="33">
        <v>-0.4089738</v>
      </c>
      <c r="CO140" s="33">
        <v>-0.48391129999999999</v>
      </c>
      <c r="CP140" s="33">
        <v>-0.4472004</v>
      </c>
      <c r="CQ140" s="33">
        <v>-0.3802914</v>
      </c>
      <c r="CR140" s="33">
        <v>-0.39958559999999999</v>
      </c>
      <c r="CS140" s="33">
        <v>-0.36567440000000001</v>
      </c>
      <c r="CT140" s="33">
        <v>-0.51946250000000005</v>
      </c>
      <c r="CU140" s="33">
        <v>-0.49736350000000001</v>
      </c>
      <c r="CV140" s="33">
        <v>-0.3919781</v>
      </c>
      <c r="CW140" s="33">
        <v>-1.5940900000000001E-2</v>
      </c>
      <c r="CX140" s="33">
        <v>9.4667799999999996E-2</v>
      </c>
      <c r="CY140" s="33">
        <v>0.2200491</v>
      </c>
      <c r="CZ140" s="33">
        <v>0.1519073</v>
      </c>
      <c r="DA140" s="33">
        <v>-2.2165600000000001E-2</v>
      </c>
      <c r="DB140" s="33">
        <v>-2.9966400000000001E-2</v>
      </c>
      <c r="DC140" s="33">
        <v>-0.177871</v>
      </c>
      <c r="DD140" s="33">
        <v>-0.32877869999999998</v>
      </c>
      <c r="DE140" s="33">
        <v>-0.58612109999999995</v>
      </c>
      <c r="DF140" s="33">
        <v>-0.64251910000000001</v>
      </c>
      <c r="DG140" s="33">
        <v>-0.61788549999999998</v>
      </c>
      <c r="DH140" s="33">
        <v>-0.60950249999999995</v>
      </c>
      <c r="DI140" s="33">
        <v>-0.81567500000000004</v>
      </c>
      <c r="DJ140" s="33">
        <v>-0.49633929999999998</v>
      </c>
      <c r="DK140" s="33">
        <v>-0.32139820000000002</v>
      </c>
      <c r="DL140" s="33">
        <v>-0.29600959999999998</v>
      </c>
      <c r="DM140" s="33">
        <v>-0.37197590000000003</v>
      </c>
      <c r="DN140" s="33">
        <v>-0.33070569999999999</v>
      </c>
      <c r="DO140" s="33">
        <v>-0.2625054</v>
      </c>
      <c r="DP140" s="33">
        <v>-0.2863965</v>
      </c>
      <c r="DQ140" s="33">
        <v>-0.25232969999999999</v>
      </c>
      <c r="DR140" s="33">
        <v>-0.4077115</v>
      </c>
      <c r="DS140" s="33">
        <v>-0.37901990000000002</v>
      </c>
      <c r="DT140" s="33">
        <v>-0.27948109999999998</v>
      </c>
      <c r="DU140" s="33">
        <v>0.10358240000000001</v>
      </c>
      <c r="DV140" s="33">
        <v>0.213113</v>
      </c>
      <c r="DW140" s="33">
        <v>0.33378999999999998</v>
      </c>
      <c r="DX140" s="33">
        <v>0.26606950000000001</v>
      </c>
      <c r="DY140" s="33">
        <v>9.4650200000000004E-2</v>
      </c>
      <c r="DZ140" s="33">
        <v>0.1024293</v>
      </c>
      <c r="EA140" s="33">
        <v>-3.1101E-2</v>
      </c>
      <c r="EB140" s="33">
        <v>-0.17421809999999999</v>
      </c>
      <c r="EC140" s="33">
        <v>-0.4246741</v>
      </c>
      <c r="ED140" s="33">
        <v>-0.4739699</v>
      </c>
      <c r="EE140" s="33">
        <v>-0.44721759999999999</v>
      </c>
      <c r="EF140" s="33">
        <v>-0.43130420000000003</v>
      </c>
      <c r="EG140" s="33">
        <v>-0.63321819999999995</v>
      </c>
      <c r="EH140" s="33">
        <v>-0.32588479999999997</v>
      </c>
      <c r="EI140" s="33">
        <v>-0.14933299999999999</v>
      </c>
      <c r="EJ140" s="33">
        <v>-0.1329072</v>
      </c>
      <c r="EK140" s="33">
        <v>-0.21035899999999999</v>
      </c>
      <c r="EL140" s="33">
        <v>-0.16250590000000001</v>
      </c>
      <c r="EM140" s="33">
        <v>-9.2441200000000001E-2</v>
      </c>
      <c r="EN140" s="33">
        <v>-0.12296940000000001</v>
      </c>
      <c r="EO140" s="33">
        <v>-8.8678099999999996E-2</v>
      </c>
      <c r="EP140" s="33">
        <v>-0.24636069999999999</v>
      </c>
      <c r="EQ140" s="33">
        <v>-0.20815049999999999</v>
      </c>
      <c r="ER140" s="33">
        <v>-0.11705309999999999</v>
      </c>
      <c r="ES140" s="33">
        <v>77.485399999999998</v>
      </c>
      <c r="ET140" s="33">
        <v>76.354439999999997</v>
      </c>
      <c r="EU140" s="33">
        <v>75.368070000000003</v>
      </c>
      <c r="EV140" s="33">
        <v>75.182500000000005</v>
      </c>
      <c r="EW140" s="33">
        <v>74.563220000000001</v>
      </c>
      <c r="EX140" s="33">
        <v>73.64376</v>
      </c>
      <c r="EY140" s="33">
        <v>73.514150000000001</v>
      </c>
      <c r="EZ140" s="33">
        <v>73.638109999999998</v>
      </c>
      <c r="FA140" s="33">
        <v>76.114649999999997</v>
      </c>
      <c r="FB140" s="33">
        <v>80.878720000000001</v>
      </c>
      <c r="FC140" s="33">
        <v>86.564160000000001</v>
      </c>
      <c r="FD140" s="33">
        <v>90.445719999999994</v>
      </c>
      <c r="FE140" s="33">
        <v>94.33314</v>
      </c>
      <c r="FF140" s="33">
        <v>96.530169999999998</v>
      </c>
      <c r="FG140" s="33">
        <v>95.103939999999994</v>
      </c>
      <c r="FH140" s="33">
        <v>93.523359999999997</v>
      </c>
      <c r="FI140" s="33">
        <v>93.290589999999995</v>
      </c>
      <c r="FJ140" s="33">
        <v>93.380030000000005</v>
      </c>
      <c r="FK140" s="33">
        <v>91.665220000000005</v>
      </c>
      <c r="FL140" s="33">
        <v>89.114580000000004</v>
      </c>
      <c r="FM140" s="33">
        <v>86.085740000000001</v>
      </c>
      <c r="FN140" s="33">
        <v>86.214889999999997</v>
      </c>
      <c r="FO140" s="33">
        <v>87.487430000000003</v>
      </c>
      <c r="FP140" s="33">
        <v>87.099829999999997</v>
      </c>
      <c r="FQ140" s="33">
        <v>3.9884900000000001</v>
      </c>
      <c r="FR140" s="33">
        <v>0.20948140000000001</v>
      </c>
      <c r="FS140">
        <v>0</v>
      </c>
    </row>
    <row r="141" spans="1:175" x14ac:dyDescent="0.2">
      <c r="A141" t="s">
        <v>181</v>
      </c>
      <c r="B141" t="s">
        <v>217</v>
      </c>
      <c r="C141" t="s">
        <v>235</v>
      </c>
      <c r="D141">
        <v>12026</v>
      </c>
      <c r="E141" s="33">
        <v>26.383690000000001</v>
      </c>
      <c r="F141" s="33">
        <v>25.32084</v>
      </c>
      <c r="G141" s="33">
        <v>24.862559999999998</v>
      </c>
      <c r="H141" s="33">
        <v>24.79909</v>
      </c>
      <c r="I141" s="33">
        <v>25.903749999999999</v>
      </c>
      <c r="J141" s="33">
        <v>28.57882</v>
      </c>
      <c r="K141" s="33">
        <v>32.722340000000003</v>
      </c>
      <c r="L141" s="33">
        <v>37.332210000000003</v>
      </c>
      <c r="M141" s="33">
        <v>42.57846</v>
      </c>
      <c r="N141" s="33">
        <v>46.852150000000002</v>
      </c>
      <c r="O141" s="33">
        <v>49.831800000000001</v>
      </c>
      <c r="P141" s="33">
        <v>51.732990000000001</v>
      </c>
      <c r="Q141" s="33">
        <v>52.311120000000003</v>
      </c>
      <c r="R141" s="33">
        <v>52.519739999999999</v>
      </c>
      <c r="S141" s="33">
        <v>51.810409999999997</v>
      </c>
      <c r="T141" s="33">
        <v>50.389589999999998</v>
      </c>
      <c r="U141" s="33">
        <v>48.168089999999999</v>
      </c>
      <c r="V141" s="33">
        <v>45.5075</v>
      </c>
      <c r="W141" s="33">
        <v>41.471150000000002</v>
      </c>
      <c r="X141" s="33">
        <v>39.663249999999998</v>
      </c>
      <c r="Y141" s="33">
        <v>37.680979999999998</v>
      </c>
      <c r="Z141" s="33">
        <v>35.100560000000002</v>
      </c>
      <c r="AA141" s="33">
        <v>31.7302</v>
      </c>
      <c r="AB141" s="33">
        <v>28.985779999999998</v>
      </c>
      <c r="AC141" s="33">
        <v>-6.1554000000000001E-3</v>
      </c>
      <c r="AD141" s="33">
        <v>-0.1033599</v>
      </c>
      <c r="AE141" s="33">
        <v>6.4090099999999997E-2</v>
      </c>
      <c r="AF141" s="33">
        <v>5.1283200000000001E-2</v>
      </c>
      <c r="AG141" s="33">
        <v>4.5231800000000003E-2</v>
      </c>
      <c r="AH141" s="33">
        <v>-2.9031899999999999E-2</v>
      </c>
      <c r="AI141" s="33">
        <v>-9.6153699999999995E-2</v>
      </c>
      <c r="AJ141" s="33">
        <v>1.6613699999999999E-2</v>
      </c>
      <c r="AK141" s="33">
        <v>-0.16990079999999999</v>
      </c>
      <c r="AL141" s="33">
        <v>-0.29349589999999998</v>
      </c>
      <c r="AM141" s="33">
        <v>-0.34623340000000002</v>
      </c>
      <c r="AN141" s="33">
        <v>-6.5848900000000002E-2</v>
      </c>
      <c r="AO141" s="33">
        <v>-0.12938469999999999</v>
      </c>
      <c r="AP141" s="33">
        <v>-0.2198928</v>
      </c>
      <c r="AQ141" s="33">
        <v>-0.24828510000000001</v>
      </c>
      <c r="AR141" s="33">
        <v>7.2988999999999998E-2</v>
      </c>
      <c r="AS141" s="33">
        <v>0.1699522</v>
      </c>
      <c r="AT141" s="33">
        <v>0.139573</v>
      </c>
      <c r="AU141" s="33">
        <v>0.17752329999999999</v>
      </c>
      <c r="AV141" s="33">
        <v>0.10446759999999999</v>
      </c>
      <c r="AW141" s="33">
        <v>5.2968800000000003E-2</v>
      </c>
      <c r="AX141" s="33">
        <v>2.5050099999999999E-2</v>
      </c>
      <c r="AY141" s="33">
        <v>4.1879699999999999E-2</v>
      </c>
      <c r="AZ141" s="33">
        <v>-1.2598699999999999E-2</v>
      </c>
      <c r="BA141" s="33">
        <v>0.1030037</v>
      </c>
      <c r="BB141" s="33">
        <v>5.8152000000000004E-3</v>
      </c>
      <c r="BC141" s="33">
        <v>0.17267099999999999</v>
      </c>
      <c r="BD141" s="33">
        <v>0.15951969999999999</v>
      </c>
      <c r="BE141" s="33">
        <v>0.15526300000000001</v>
      </c>
      <c r="BF141" s="33">
        <v>8.4882299999999994E-2</v>
      </c>
      <c r="BG141" s="33">
        <v>1.8918999999999998E-2</v>
      </c>
      <c r="BH141" s="33">
        <v>0.15011169999999999</v>
      </c>
      <c r="BI141" s="33">
        <v>-2.2600700000000001E-2</v>
      </c>
      <c r="BJ141" s="33">
        <v>-0.1375681</v>
      </c>
      <c r="BK141" s="33">
        <v>-0.18784200000000001</v>
      </c>
      <c r="BL141" s="33">
        <v>9.43026E-2</v>
      </c>
      <c r="BM141" s="33">
        <v>3.0673300000000001E-2</v>
      </c>
      <c r="BN141" s="33">
        <v>-6.4184900000000003E-2</v>
      </c>
      <c r="BO141" s="33">
        <v>-0.10480780000000001</v>
      </c>
      <c r="BP141" s="33">
        <v>0.20210810000000001</v>
      </c>
      <c r="BQ141" s="33">
        <v>0.28649659999999999</v>
      </c>
      <c r="BR141" s="33">
        <v>0.25431730000000002</v>
      </c>
      <c r="BS141" s="33">
        <v>0.29801889999999998</v>
      </c>
      <c r="BT141" s="33">
        <v>0.22132370000000001</v>
      </c>
      <c r="BU141" s="33">
        <v>0.16867499999999999</v>
      </c>
      <c r="BV141" s="33">
        <v>0.14008039999999999</v>
      </c>
      <c r="BW141" s="33">
        <v>0.15394559999999999</v>
      </c>
      <c r="BX141" s="33">
        <v>9.9106700000000006E-2</v>
      </c>
      <c r="BY141" s="33">
        <v>0.17860699999999999</v>
      </c>
      <c r="BZ141" s="33">
        <v>8.1429600000000005E-2</v>
      </c>
      <c r="CA141" s="33">
        <v>0.24787380000000001</v>
      </c>
      <c r="CB141" s="33">
        <v>0.234484</v>
      </c>
      <c r="CC141" s="33">
        <v>0.23147019999999999</v>
      </c>
      <c r="CD141" s="33">
        <v>0.16377890000000001</v>
      </c>
      <c r="CE141" s="33">
        <v>9.8617999999999997E-2</v>
      </c>
      <c r="CF141" s="33">
        <v>0.24257200000000001</v>
      </c>
      <c r="CG141" s="33">
        <v>7.9418900000000001E-2</v>
      </c>
      <c r="CH141" s="33">
        <v>-2.9572999999999999E-2</v>
      </c>
      <c r="CI141" s="33">
        <v>-7.8140600000000004E-2</v>
      </c>
      <c r="CJ141" s="33">
        <v>0.20522309999999999</v>
      </c>
      <c r="CK141" s="33">
        <v>0.14152890000000001</v>
      </c>
      <c r="CL141" s="33">
        <v>4.3658000000000002E-2</v>
      </c>
      <c r="CM141" s="33">
        <v>-5.4358999999999996E-3</v>
      </c>
      <c r="CN141" s="33">
        <v>0.29153560000000001</v>
      </c>
      <c r="CO141" s="33">
        <v>0.36721490000000001</v>
      </c>
      <c r="CP141" s="33">
        <v>0.3337888</v>
      </c>
      <c r="CQ141" s="33">
        <v>0.38147370000000003</v>
      </c>
      <c r="CR141" s="33">
        <v>0.30225790000000002</v>
      </c>
      <c r="CS141" s="33">
        <v>0.2488127</v>
      </c>
      <c r="CT141" s="33">
        <v>0.21975</v>
      </c>
      <c r="CU141" s="33">
        <v>0.23156199999999999</v>
      </c>
      <c r="CV141" s="33">
        <v>0.1764734</v>
      </c>
      <c r="CW141" s="33">
        <v>0.2542103</v>
      </c>
      <c r="CX141" s="33">
        <v>0.15704399999999999</v>
      </c>
      <c r="CY141" s="33">
        <v>0.32307649999999999</v>
      </c>
      <c r="CZ141" s="33">
        <v>0.30944830000000001</v>
      </c>
      <c r="DA141" s="33">
        <v>0.30767739999999999</v>
      </c>
      <c r="DB141" s="33">
        <v>0.24267549999999999</v>
      </c>
      <c r="DC141" s="33">
        <v>0.178317</v>
      </c>
      <c r="DD141" s="33">
        <v>0.33503240000000001</v>
      </c>
      <c r="DE141" s="33">
        <v>0.1814385</v>
      </c>
      <c r="DF141" s="33">
        <v>7.8422099999999995E-2</v>
      </c>
      <c r="DG141" s="33">
        <v>3.1560699999999997E-2</v>
      </c>
      <c r="DH141" s="33">
        <v>0.31614350000000002</v>
      </c>
      <c r="DI141" s="33">
        <v>0.25238460000000001</v>
      </c>
      <c r="DJ141" s="33">
        <v>0.15150079999999999</v>
      </c>
      <c r="DK141" s="33">
        <v>9.3936099999999995E-2</v>
      </c>
      <c r="DL141" s="33">
        <v>0.3809631</v>
      </c>
      <c r="DM141" s="33">
        <v>0.44793319999999998</v>
      </c>
      <c r="DN141" s="33">
        <v>0.41326040000000003</v>
      </c>
      <c r="DO141" s="33">
        <v>0.46492850000000002</v>
      </c>
      <c r="DP141" s="33">
        <v>0.38319209999999998</v>
      </c>
      <c r="DQ141" s="33">
        <v>0.32895049999999998</v>
      </c>
      <c r="DR141" s="33">
        <v>0.29941970000000001</v>
      </c>
      <c r="DS141" s="33">
        <v>0.30917840000000002</v>
      </c>
      <c r="DT141" s="33">
        <v>0.25384020000000002</v>
      </c>
      <c r="DU141" s="33">
        <v>0.36336940000000001</v>
      </c>
      <c r="DV141" s="33">
        <v>0.26621909999999999</v>
      </c>
      <c r="DW141" s="33">
        <v>0.43165750000000003</v>
      </c>
      <c r="DX141" s="33">
        <v>0.41768490000000003</v>
      </c>
      <c r="DY141" s="33">
        <v>0.41770859999999999</v>
      </c>
      <c r="DZ141" s="33">
        <v>0.35658960000000001</v>
      </c>
      <c r="EA141" s="33">
        <v>0.29338959999999997</v>
      </c>
      <c r="EB141" s="33">
        <v>0.46853040000000001</v>
      </c>
      <c r="EC141" s="33">
        <v>0.32873859999999999</v>
      </c>
      <c r="ED141" s="33">
        <v>0.2343499</v>
      </c>
      <c r="EE141" s="33">
        <v>0.18995210000000001</v>
      </c>
      <c r="EF141" s="33">
        <v>0.47629500000000002</v>
      </c>
      <c r="EG141" s="33">
        <v>0.41244259999999999</v>
      </c>
      <c r="EH141" s="33">
        <v>0.3072087</v>
      </c>
      <c r="EI141" s="33">
        <v>0.2374134</v>
      </c>
      <c r="EJ141" s="33">
        <v>0.51008220000000004</v>
      </c>
      <c r="EK141" s="33">
        <v>0.56447760000000002</v>
      </c>
      <c r="EL141" s="33">
        <v>0.52800469999999999</v>
      </c>
      <c r="EM141" s="33">
        <v>0.58542400000000006</v>
      </c>
      <c r="EN141" s="33">
        <v>0.50004820000000005</v>
      </c>
      <c r="EO141" s="33">
        <v>0.44465670000000002</v>
      </c>
      <c r="EP141" s="33">
        <v>0.41444999999999999</v>
      </c>
      <c r="EQ141" s="33">
        <v>0.42124430000000002</v>
      </c>
      <c r="ER141" s="33">
        <v>0.36554550000000002</v>
      </c>
      <c r="ES141" s="33">
        <v>73.528670000000005</v>
      </c>
      <c r="ET141" s="33">
        <v>73.666979999999995</v>
      </c>
      <c r="EU141" s="33">
        <v>72.741770000000002</v>
      </c>
      <c r="EV141" s="33">
        <v>72.549959999999999</v>
      </c>
      <c r="EW141" s="33">
        <v>72.296030000000002</v>
      </c>
      <c r="EX141" s="33">
        <v>72.108189999999993</v>
      </c>
      <c r="EY141" s="33">
        <v>71.949359999999999</v>
      </c>
      <c r="EZ141" s="33">
        <v>71.915049999999994</v>
      </c>
      <c r="FA141" s="33">
        <v>76.801090000000002</v>
      </c>
      <c r="FB141" s="33">
        <v>83.030550000000005</v>
      </c>
      <c r="FC141" s="33">
        <v>88.063810000000004</v>
      </c>
      <c r="FD141" s="33">
        <v>91.640950000000004</v>
      </c>
      <c r="FE141" s="33">
        <v>93.402150000000006</v>
      </c>
      <c r="FF141" s="33">
        <v>92.828050000000005</v>
      </c>
      <c r="FG141" s="33">
        <v>92.364999999999995</v>
      </c>
      <c r="FH141" s="33">
        <v>90.809460000000001</v>
      </c>
      <c r="FI141" s="33">
        <v>90.252619999999993</v>
      </c>
      <c r="FJ141" s="33">
        <v>88.84196</v>
      </c>
      <c r="FK141" s="33">
        <v>86.828749999999999</v>
      </c>
      <c r="FL141" s="33">
        <v>82.99297</v>
      </c>
      <c r="FM141" s="33">
        <v>79.727800000000002</v>
      </c>
      <c r="FN141" s="33">
        <v>78.340400000000002</v>
      </c>
      <c r="FO141" s="33">
        <v>76.995959999999997</v>
      </c>
      <c r="FP141" s="33">
        <v>75.615669999999994</v>
      </c>
      <c r="FQ141" s="33">
        <v>3.2857630000000002</v>
      </c>
      <c r="FR141" s="33">
        <v>0.1707369</v>
      </c>
      <c r="FS141">
        <v>0</v>
      </c>
    </row>
    <row r="142" spans="1:175" x14ac:dyDescent="0.2">
      <c r="A142" t="s">
        <v>181</v>
      </c>
      <c r="B142" t="s">
        <v>218</v>
      </c>
      <c r="C142">
        <v>42978</v>
      </c>
      <c r="D142">
        <v>1063</v>
      </c>
      <c r="E142" s="33">
        <v>168.70740000000001</v>
      </c>
      <c r="F142" s="33">
        <v>163.52699999999999</v>
      </c>
      <c r="G142" s="33">
        <v>160.45570000000001</v>
      </c>
      <c r="H142" s="33">
        <v>158.57679999999999</v>
      </c>
      <c r="I142" s="33">
        <v>164.13419999999999</v>
      </c>
      <c r="J142" s="33">
        <v>179.71899999999999</v>
      </c>
      <c r="K142" s="33">
        <v>199.5916</v>
      </c>
      <c r="L142" s="33">
        <v>220.10300000000001</v>
      </c>
      <c r="M142" s="33">
        <v>234.73070000000001</v>
      </c>
      <c r="N142" s="33">
        <v>246.5881</v>
      </c>
      <c r="O142" s="33">
        <v>256.36090000000002</v>
      </c>
      <c r="P142" s="33">
        <v>262.31939999999997</v>
      </c>
      <c r="Q142" s="33">
        <v>266.39229999999998</v>
      </c>
      <c r="R142" s="33">
        <v>265.4701</v>
      </c>
      <c r="S142" s="33">
        <v>264.15699999999998</v>
      </c>
      <c r="T142" s="33">
        <v>254.4727</v>
      </c>
      <c r="U142" s="33">
        <v>246.13339999999999</v>
      </c>
      <c r="V142" s="33">
        <v>240.03530000000001</v>
      </c>
      <c r="W142" s="33">
        <v>221.96600000000001</v>
      </c>
      <c r="X142" s="33">
        <v>212.58369999999999</v>
      </c>
      <c r="Y142" s="33">
        <v>203.2483</v>
      </c>
      <c r="Z142" s="33">
        <v>192.32089999999999</v>
      </c>
      <c r="AA142" s="33">
        <v>181.78620000000001</v>
      </c>
      <c r="AB142" s="33">
        <v>172.9675</v>
      </c>
      <c r="AC142" s="33">
        <v>-2.4891000000000001</v>
      </c>
      <c r="AD142" s="33">
        <v>-1.383966</v>
      </c>
      <c r="AE142" s="33">
        <v>2.23275E-2</v>
      </c>
      <c r="AF142" s="33">
        <v>-1.174601</v>
      </c>
      <c r="AG142" s="33">
        <v>0.40401599999999999</v>
      </c>
      <c r="AH142" s="33">
        <v>-1.8745769999999999</v>
      </c>
      <c r="AI142" s="33">
        <v>-4.9515500000000001</v>
      </c>
      <c r="AJ142" s="33">
        <v>-1.6907099999999999</v>
      </c>
      <c r="AK142" s="33">
        <v>-3.776052</v>
      </c>
      <c r="AL142" s="33">
        <v>-4.344265</v>
      </c>
      <c r="AM142" s="33">
        <v>-0.3292448</v>
      </c>
      <c r="AN142" s="33">
        <v>7.736459</v>
      </c>
      <c r="AO142" s="33">
        <v>7.2165280000000003</v>
      </c>
      <c r="AP142" s="33">
        <v>6.9199539999999997</v>
      </c>
      <c r="AQ142" s="33">
        <v>8.4674130000000005</v>
      </c>
      <c r="AR142" s="33">
        <v>9.7926350000000006</v>
      </c>
      <c r="AS142" s="33">
        <v>12.82629</v>
      </c>
      <c r="AT142" s="33">
        <v>11.65194</v>
      </c>
      <c r="AU142" s="33">
        <v>-0.19750300000000001</v>
      </c>
      <c r="AV142" s="33">
        <v>-3.701009</v>
      </c>
      <c r="AW142" s="33">
        <v>-4.9683359999999999</v>
      </c>
      <c r="AX142" s="33">
        <v>-6.546519</v>
      </c>
      <c r="AY142" s="33">
        <v>-6.405132</v>
      </c>
      <c r="AZ142" s="33">
        <v>-7.3369900000000001</v>
      </c>
      <c r="BA142" s="33">
        <v>0.14398469999999999</v>
      </c>
      <c r="BB142" s="33">
        <v>1.1330290000000001</v>
      </c>
      <c r="BC142" s="33">
        <v>2.6776239999999998</v>
      </c>
      <c r="BD142" s="33">
        <v>1.471927</v>
      </c>
      <c r="BE142" s="33">
        <v>3.0004529999999998</v>
      </c>
      <c r="BF142" s="33">
        <v>0.67719660000000004</v>
      </c>
      <c r="BG142" s="33">
        <v>-2.2364380000000001</v>
      </c>
      <c r="BH142" s="33">
        <v>1.1704589999999999</v>
      </c>
      <c r="BI142" s="33">
        <v>-0.72692259999999997</v>
      </c>
      <c r="BJ142" s="33">
        <v>-1.0880909999999999</v>
      </c>
      <c r="BK142" s="33">
        <v>2.6691560000000001</v>
      </c>
      <c r="BL142" s="33">
        <v>12.433479999999999</v>
      </c>
      <c r="BM142" s="33">
        <v>12.14635</v>
      </c>
      <c r="BN142" s="33">
        <v>11.584619999999999</v>
      </c>
      <c r="BO142" s="33">
        <v>13.09877</v>
      </c>
      <c r="BP142" s="33">
        <v>14.32446</v>
      </c>
      <c r="BQ142" s="33">
        <v>17.123909999999999</v>
      </c>
      <c r="BR142" s="33">
        <v>15.724489999999999</v>
      </c>
      <c r="BS142" s="33">
        <v>2.5039850000000001</v>
      </c>
      <c r="BT142" s="33">
        <v>-1.098255</v>
      </c>
      <c r="BU142" s="33">
        <v>-2.5124270000000002</v>
      </c>
      <c r="BV142" s="33">
        <v>-4.0932649999999997</v>
      </c>
      <c r="BW142" s="33">
        <v>-3.9357500000000001</v>
      </c>
      <c r="BX142" s="33">
        <v>-4.9471189999999998</v>
      </c>
      <c r="BY142" s="33">
        <v>1.967651</v>
      </c>
      <c r="BZ142" s="33">
        <v>2.8762910000000002</v>
      </c>
      <c r="CA142" s="33">
        <v>4.5166750000000002</v>
      </c>
      <c r="CB142" s="33">
        <v>3.3049040000000001</v>
      </c>
      <c r="CC142" s="33">
        <v>4.798737</v>
      </c>
      <c r="CD142" s="33">
        <v>2.444547</v>
      </c>
      <c r="CE142" s="33">
        <v>-0.35595969999999999</v>
      </c>
      <c r="CF142" s="33">
        <v>3.1520959999999998</v>
      </c>
      <c r="CG142" s="33">
        <v>1.384895</v>
      </c>
      <c r="CH142" s="33">
        <v>1.167125</v>
      </c>
      <c r="CI142" s="33">
        <v>4.7458390000000001</v>
      </c>
      <c r="CJ142" s="33">
        <v>15.686629999999999</v>
      </c>
      <c r="CK142" s="33">
        <v>15.56073</v>
      </c>
      <c r="CL142" s="33">
        <v>14.81536</v>
      </c>
      <c r="CM142" s="33">
        <v>16.306429999999999</v>
      </c>
      <c r="CN142" s="33">
        <v>17.463180000000001</v>
      </c>
      <c r="CO142" s="33">
        <v>20.100429999999999</v>
      </c>
      <c r="CP142" s="33">
        <v>18.545120000000001</v>
      </c>
      <c r="CQ142" s="33">
        <v>4.3750280000000004</v>
      </c>
      <c r="CR142" s="33">
        <v>0.70440380000000002</v>
      </c>
      <c r="CS142" s="33">
        <v>-0.81147290000000005</v>
      </c>
      <c r="CT142" s="33">
        <v>-2.3941479999999999</v>
      </c>
      <c r="CU142" s="33">
        <v>-2.225463</v>
      </c>
      <c r="CV142" s="33">
        <v>-3.2919019999999999</v>
      </c>
      <c r="CW142" s="33">
        <v>3.7913169999999998</v>
      </c>
      <c r="CX142" s="33">
        <v>4.6195539999999999</v>
      </c>
      <c r="CY142" s="33">
        <v>6.3557259999999998</v>
      </c>
      <c r="CZ142" s="33">
        <v>5.1378810000000001</v>
      </c>
      <c r="DA142" s="33">
        <v>6.5970209999999998</v>
      </c>
      <c r="DB142" s="33">
        <v>4.2118969999999996</v>
      </c>
      <c r="DC142" s="33">
        <v>1.524518</v>
      </c>
      <c r="DD142" s="33">
        <v>5.1337330000000003</v>
      </c>
      <c r="DE142" s="33">
        <v>3.4967130000000002</v>
      </c>
      <c r="DF142" s="33">
        <v>3.4223409999999999</v>
      </c>
      <c r="DG142" s="33">
        <v>6.8225220000000002</v>
      </c>
      <c r="DH142" s="33">
        <v>18.939779999999999</v>
      </c>
      <c r="DI142" s="33">
        <v>18.975110000000001</v>
      </c>
      <c r="DJ142" s="33">
        <v>18.046099999999999</v>
      </c>
      <c r="DK142" s="33">
        <v>19.514089999999999</v>
      </c>
      <c r="DL142" s="33">
        <v>20.60191</v>
      </c>
      <c r="DM142" s="33">
        <v>23.07695</v>
      </c>
      <c r="DN142" s="33">
        <v>21.365760000000002</v>
      </c>
      <c r="DO142" s="33">
        <v>6.2460709999999997</v>
      </c>
      <c r="DP142" s="33">
        <v>2.507063</v>
      </c>
      <c r="DQ142" s="33">
        <v>0.88948150000000004</v>
      </c>
      <c r="DR142" s="33">
        <v>-0.69503170000000003</v>
      </c>
      <c r="DS142" s="33">
        <v>-0.51517619999999997</v>
      </c>
      <c r="DT142" s="33">
        <v>-1.6366849999999999</v>
      </c>
      <c r="DU142" s="33">
        <v>6.4244019999999997</v>
      </c>
      <c r="DV142" s="33">
        <v>7.1365480000000003</v>
      </c>
      <c r="DW142" s="33">
        <v>9.0110229999999998</v>
      </c>
      <c r="DX142" s="33">
        <v>7.7844090000000001</v>
      </c>
      <c r="DY142" s="33">
        <v>9.1934579999999997</v>
      </c>
      <c r="DZ142" s="33">
        <v>6.7636700000000003</v>
      </c>
      <c r="EA142" s="33">
        <v>4.23963</v>
      </c>
      <c r="EB142" s="33">
        <v>7.9949029999999999</v>
      </c>
      <c r="EC142" s="33">
        <v>6.5458420000000004</v>
      </c>
      <c r="ED142" s="33">
        <v>6.6785139999999998</v>
      </c>
      <c r="EE142" s="33">
        <v>9.8209230000000005</v>
      </c>
      <c r="EF142" s="33">
        <v>23.636800000000001</v>
      </c>
      <c r="EG142" s="33">
        <v>23.90493</v>
      </c>
      <c r="EH142" s="33">
        <v>22.71077</v>
      </c>
      <c r="EI142" s="33">
        <v>24.14545</v>
      </c>
      <c r="EJ142" s="33">
        <v>25.13373</v>
      </c>
      <c r="EK142" s="33">
        <v>27.374569999999999</v>
      </c>
      <c r="EL142" s="33">
        <v>25.438300000000002</v>
      </c>
      <c r="EM142" s="33">
        <v>8.947559</v>
      </c>
      <c r="EN142" s="33">
        <v>5.1098169999999996</v>
      </c>
      <c r="EO142" s="33">
        <v>3.3453900000000001</v>
      </c>
      <c r="EP142" s="33">
        <v>1.7582230000000001</v>
      </c>
      <c r="EQ142" s="33">
        <v>1.9542060000000001</v>
      </c>
      <c r="ER142" s="33">
        <v>0.75318600000000002</v>
      </c>
      <c r="ES142" s="33">
        <v>74.009770000000003</v>
      </c>
      <c r="ET142" s="33">
        <v>73.340329999999994</v>
      </c>
      <c r="EU142" s="33">
        <v>72.687439999999995</v>
      </c>
      <c r="EV142" s="33">
        <v>72.385599999999997</v>
      </c>
      <c r="EW142" s="33">
        <v>72.705529999999996</v>
      </c>
      <c r="EX142" s="33">
        <v>72.35239</v>
      </c>
      <c r="EY142" s="33">
        <v>71.840900000000005</v>
      </c>
      <c r="EZ142" s="33">
        <v>71.526560000000003</v>
      </c>
      <c r="FA142" s="33">
        <v>75.155649999999994</v>
      </c>
      <c r="FB142" s="33">
        <v>79.646299999999997</v>
      </c>
      <c r="FC142" s="33">
        <v>84.271060000000006</v>
      </c>
      <c r="FD142" s="33">
        <v>88.431870000000004</v>
      </c>
      <c r="FE142" s="33">
        <v>91.430080000000004</v>
      </c>
      <c r="FF142" s="33">
        <v>90.524349999999998</v>
      </c>
      <c r="FG142" s="33">
        <v>90.001230000000007</v>
      </c>
      <c r="FH142" s="33">
        <v>87.470230000000001</v>
      </c>
      <c r="FI142" s="33">
        <v>87.699700000000007</v>
      </c>
      <c r="FJ142" s="33">
        <v>86.993690000000001</v>
      </c>
      <c r="FK142" s="33">
        <v>86.163330000000002</v>
      </c>
      <c r="FL142" s="33">
        <v>80.91704</v>
      </c>
      <c r="FM142" s="33">
        <v>77.612340000000003</v>
      </c>
      <c r="FN142" s="33">
        <v>76.202370000000002</v>
      </c>
      <c r="FO142" s="33">
        <v>74.75694</v>
      </c>
      <c r="FP142" s="33">
        <v>73.080569999999994</v>
      </c>
      <c r="FQ142" s="33">
        <v>78.801240000000007</v>
      </c>
      <c r="FR142" s="33">
        <v>5.8081250000000004</v>
      </c>
      <c r="FS142">
        <v>0</v>
      </c>
    </row>
    <row r="143" spans="1:175" x14ac:dyDescent="0.2">
      <c r="A143" t="s">
        <v>181</v>
      </c>
      <c r="B143" t="s">
        <v>218</v>
      </c>
      <c r="C143">
        <v>42979</v>
      </c>
      <c r="D143">
        <v>1063</v>
      </c>
      <c r="E143" s="33">
        <v>166.94239999999999</v>
      </c>
      <c r="F143" s="33">
        <v>163.9392</v>
      </c>
      <c r="G143" s="33">
        <v>161.0478</v>
      </c>
      <c r="H143" s="33">
        <v>160.31469999999999</v>
      </c>
      <c r="I143" s="33">
        <v>165.74719999999999</v>
      </c>
      <c r="J143" s="33">
        <v>178.5352</v>
      </c>
      <c r="K143" s="33">
        <v>196.9288</v>
      </c>
      <c r="L143" s="33">
        <v>218.70410000000001</v>
      </c>
      <c r="M143" s="33">
        <v>239.6772</v>
      </c>
      <c r="N143" s="33">
        <v>253.75120000000001</v>
      </c>
      <c r="O143" s="33">
        <v>263.8886</v>
      </c>
      <c r="P143" s="33">
        <v>267.4101</v>
      </c>
      <c r="Q143" s="33">
        <v>269.06079999999997</v>
      </c>
      <c r="R143" s="33">
        <v>267.74400000000003</v>
      </c>
      <c r="S143" s="33">
        <v>263.61489999999998</v>
      </c>
      <c r="T143" s="33">
        <v>252.69890000000001</v>
      </c>
      <c r="U143" s="33">
        <v>242.90940000000001</v>
      </c>
      <c r="V143" s="33">
        <v>232.84870000000001</v>
      </c>
      <c r="W143" s="33">
        <v>219.2397</v>
      </c>
      <c r="X143" s="33">
        <v>211.01070000000001</v>
      </c>
      <c r="Y143" s="33">
        <v>203.81649999999999</v>
      </c>
      <c r="Z143" s="33">
        <v>196.3956</v>
      </c>
      <c r="AA143" s="33">
        <v>186.68629999999999</v>
      </c>
      <c r="AB143" s="33">
        <v>177.971</v>
      </c>
      <c r="AC143" s="33">
        <v>-6.0389850000000003</v>
      </c>
      <c r="AD143" s="33">
        <v>-3.6383909999999999</v>
      </c>
      <c r="AE143" s="33">
        <v>-2.69462</v>
      </c>
      <c r="AF143" s="33">
        <v>-1.8391280000000001</v>
      </c>
      <c r="AG143" s="33">
        <v>0.43264649999999999</v>
      </c>
      <c r="AH143" s="33">
        <v>-5.3700919999999996</v>
      </c>
      <c r="AI143" s="33">
        <v>-6.6442199999999998</v>
      </c>
      <c r="AJ143" s="33">
        <v>-3.007606</v>
      </c>
      <c r="AK143" s="33">
        <v>-3.0358010000000002</v>
      </c>
      <c r="AL143" s="33">
        <v>-6.3839509999999997</v>
      </c>
      <c r="AM143" s="33">
        <v>-1.450097</v>
      </c>
      <c r="AN143" s="33">
        <v>7.9519549999999999</v>
      </c>
      <c r="AO143" s="33">
        <v>7.9277230000000003</v>
      </c>
      <c r="AP143" s="33">
        <v>6.0859829999999997</v>
      </c>
      <c r="AQ143" s="33">
        <v>6.4299220000000004</v>
      </c>
      <c r="AR143" s="33">
        <v>6.5382709999999999</v>
      </c>
      <c r="AS143" s="33">
        <v>9.06</v>
      </c>
      <c r="AT143" s="33">
        <v>8.3401940000000003</v>
      </c>
      <c r="AU143" s="33">
        <v>3.2174960000000001</v>
      </c>
      <c r="AV143" s="33">
        <v>-2.5327359999999999</v>
      </c>
      <c r="AW143" s="33">
        <v>-2.3654310000000001</v>
      </c>
      <c r="AX143" s="33">
        <v>-0.95638920000000005</v>
      </c>
      <c r="AY143" s="33">
        <v>-1.7345870000000001</v>
      </c>
      <c r="AZ143" s="33">
        <v>-2.188291</v>
      </c>
      <c r="BA143" s="33">
        <v>-3.204491</v>
      </c>
      <c r="BB143" s="33">
        <v>-0.84993110000000005</v>
      </c>
      <c r="BC143" s="33">
        <v>0.117704</v>
      </c>
      <c r="BD143" s="33">
        <v>0.89355490000000004</v>
      </c>
      <c r="BE143" s="33">
        <v>3.1658439999999999</v>
      </c>
      <c r="BF143" s="33">
        <v>-2.5005039999999998</v>
      </c>
      <c r="BG143" s="33">
        <v>-3.5327850000000001</v>
      </c>
      <c r="BH143" s="33">
        <v>0.33558100000000002</v>
      </c>
      <c r="BI143" s="33">
        <v>0.55934649999999997</v>
      </c>
      <c r="BJ143" s="33">
        <v>-2.652901</v>
      </c>
      <c r="BK143" s="33">
        <v>2.2917109999999998</v>
      </c>
      <c r="BL143" s="33">
        <v>12.89306</v>
      </c>
      <c r="BM143" s="33">
        <v>12.97739</v>
      </c>
      <c r="BN143" s="33">
        <v>11.1403</v>
      </c>
      <c r="BO143" s="33">
        <v>11.486739999999999</v>
      </c>
      <c r="BP143" s="33">
        <v>11.37842</v>
      </c>
      <c r="BQ143" s="33">
        <v>13.57122</v>
      </c>
      <c r="BR143" s="33">
        <v>12.555999999999999</v>
      </c>
      <c r="BS143" s="33">
        <v>6.3824149999999999</v>
      </c>
      <c r="BT143" s="33">
        <v>0.65193880000000004</v>
      </c>
      <c r="BU143" s="33">
        <v>0.8274049</v>
      </c>
      <c r="BV143" s="33">
        <v>2.2433700000000001</v>
      </c>
      <c r="BW143" s="33">
        <v>1.427163</v>
      </c>
      <c r="BX143" s="33">
        <v>0.81953609999999999</v>
      </c>
      <c r="BY143" s="33">
        <v>-1.2413289999999999</v>
      </c>
      <c r="BZ143" s="33">
        <v>1.081348</v>
      </c>
      <c r="CA143" s="33">
        <v>2.0655109999999999</v>
      </c>
      <c r="CB143" s="33">
        <v>2.786203</v>
      </c>
      <c r="CC143" s="33">
        <v>5.0588490000000004</v>
      </c>
      <c r="CD143" s="33">
        <v>-0.51303580000000004</v>
      </c>
      <c r="CE143" s="33">
        <v>-1.3778140000000001</v>
      </c>
      <c r="CF143" s="33">
        <v>2.651062</v>
      </c>
      <c r="CG143" s="33">
        <v>3.0493350000000001</v>
      </c>
      <c r="CH143" s="33">
        <v>-6.8787200000000007E-2</v>
      </c>
      <c r="CI143" s="33">
        <v>4.8832760000000004</v>
      </c>
      <c r="CJ143" s="33">
        <v>16.315249999999999</v>
      </c>
      <c r="CK143" s="33">
        <v>16.474769999999999</v>
      </c>
      <c r="CL143" s="33">
        <v>14.6409</v>
      </c>
      <c r="CM143" s="33">
        <v>14.98908</v>
      </c>
      <c r="CN143" s="33">
        <v>14.730689999999999</v>
      </c>
      <c r="CO143" s="33">
        <v>16.69567</v>
      </c>
      <c r="CP143" s="33">
        <v>15.475849999999999</v>
      </c>
      <c r="CQ143" s="33">
        <v>8.5744290000000003</v>
      </c>
      <c r="CR143" s="33">
        <v>2.8576350000000001</v>
      </c>
      <c r="CS143" s="33">
        <v>3.0387529999999998</v>
      </c>
      <c r="CT143" s="33">
        <v>4.4595140000000004</v>
      </c>
      <c r="CU143" s="33">
        <v>3.6169820000000001</v>
      </c>
      <c r="CV143" s="33">
        <v>2.9027479999999999</v>
      </c>
      <c r="CW143" s="33">
        <v>0.72183299999999995</v>
      </c>
      <c r="CX143" s="33">
        <v>3.0126270000000002</v>
      </c>
      <c r="CY143" s="33">
        <v>4.0133179999999999</v>
      </c>
      <c r="CZ143" s="33">
        <v>4.6788509999999999</v>
      </c>
      <c r="DA143" s="33">
        <v>6.9518529999999998</v>
      </c>
      <c r="DB143" s="33">
        <v>1.474432</v>
      </c>
      <c r="DC143" s="33">
        <v>0.77715679999999998</v>
      </c>
      <c r="DD143" s="33">
        <v>4.9665429999999997</v>
      </c>
      <c r="DE143" s="33">
        <v>5.5393230000000004</v>
      </c>
      <c r="DF143" s="33">
        <v>2.515326</v>
      </c>
      <c r="DG143" s="33">
        <v>7.4748409999999996</v>
      </c>
      <c r="DH143" s="33">
        <v>19.737439999999999</v>
      </c>
      <c r="DI143" s="33">
        <v>19.972149999999999</v>
      </c>
      <c r="DJ143" s="33">
        <v>18.141500000000001</v>
      </c>
      <c r="DK143" s="33">
        <v>18.491420000000002</v>
      </c>
      <c r="DL143" s="33">
        <v>18.08296</v>
      </c>
      <c r="DM143" s="33">
        <v>19.820119999999999</v>
      </c>
      <c r="DN143" s="33">
        <v>18.395700000000001</v>
      </c>
      <c r="DO143" s="33">
        <v>10.766439999999999</v>
      </c>
      <c r="DP143" s="33">
        <v>5.0633309999999998</v>
      </c>
      <c r="DQ143" s="33">
        <v>5.2501009999999999</v>
      </c>
      <c r="DR143" s="33">
        <v>6.6756580000000003</v>
      </c>
      <c r="DS143" s="33">
        <v>5.8068010000000001</v>
      </c>
      <c r="DT143" s="33">
        <v>4.9859600000000004</v>
      </c>
      <c r="DU143" s="33">
        <v>3.556327</v>
      </c>
      <c r="DV143" s="33">
        <v>5.8010869999999999</v>
      </c>
      <c r="DW143" s="33">
        <v>6.8256420000000002</v>
      </c>
      <c r="DX143" s="33">
        <v>7.4115339999999996</v>
      </c>
      <c r="DY143" s="33">
        <v>9.6850509999999996</v>
      </c>
      <c r="DZ143" s="33">
        <v>4.3440200000000004</v>
      </c>
      <c r="EA143" s="33">
        <v>3.888592</v>
      </c>
      <c r="EB143" s="33">
        <v>8.3097300000000001</v>
      </c>
      <c r="EC143" s="33">
        <v>9.1344709999999996</v>
      </c>
      <c r="ED143" s="33">
        <v>6.2463759999999997</v>
      </c>
      <c r="EE143" s="33">
        <v>11.21665</v>
      </c>
      <c r="EF143" s="33">
        <v>24.678540000000002</v>
      </c>
      <c r="EG143" s="33">
        <v>25.021820000000002</v>
      </c>
      <c r="EH143" s="33">
        <v>23.195820000000001</v>
      </c>
      <c r="EI143" s="33">
        <v>23.54824</v>
      </c>
      <c r="EJ143" s="33">
        <v>22.923110000000001</v>
      </c>
      <c r="EK143" s="33">
        <v>24.331340000000001</v>
      </c>
      <c r="EL143" s="33">
        <v>22.611509999999999</v>
      </c>
      <c r="EM143" s="33">
        <v>13.93136</v>
      </c>
      <c r="EN143" s="33">
        <v>8.2480060000000002</v>
      </c>
      <c r="EO143" s="33">
        <v>8.4429370000000006</v>
      </c>
      <c r="EP143" s="33">
        <v>9.8754179999999998</v>
      </c>
      <c r="EQ143" s="33">
        <v>8.9685520000000007</v>
      </c>
      <c r="ER143" s="33">
        <v>7.9937870000000002</v>
      </c>
      <c r="ES143" s="33">
        <v>73.6126</v>
      </c>
      <c r="ET143" s="33">
        <v>74.690550000000002</v>
      </c>
      <c r="EU143" s="33">
        <v>73.363320000000002</v>
      </c>
      <c r="EV143" s="33">
        <v>73.277029999999996</v>
      </c>
      <c r="EW143" s="33">
        <v>72.441479999999999</v>
      </c>
      <c r="EX143" s="33">
        <v>72.197609999999997</v>
      </c>
      <c r="EY143" s="33">
        <v>72.532979999999995</v>
      </c>
      <c r="EZ143" s="33">
        <v>72.650379999999998</v>
      </c>
      <c r="FA143" s="33">
        <v>79.057770000000005</v>
      </c>
      <c r="FB143" s="33">
        <v>86.895060000000001</v>
      </c>
      <c r="FC143" s="33">
        <v>92.966840000000005</v>
      </c>
      <c r="FD143" s="33">
        <v>96.466260000000005</v>
      </c>
      <c r="FE143" s="33">
        <v>97.162899999999993</v>
      </c>
      <c r="FF143" s="33">
        <v>96.657619999999994</v>
      </c>
      <c r="FG143" s="33">
        <v>96.080470000000005</v>
      </c>
      <c r="FH143" s="33">
        <v>94.99324</v>
      </c>
      <c r="FI143" s="33">
        <v>93.910349999999994</v>
      </c>
      <c r="FJ143" s="33">
        <v>91.490840000000006</v>
      </c>
      <c r="FK143" s="33">
        <v>89.187010000000001</v>
      </c>
      <c r="FL143" s="33">
        <v>86.381640000000004</v>
      </c>
      <c r="FM143" s="33">
        <v>82.702879999999993</v>
      </c>
      <c r="FN143" s="33">
        <v>81.215860000000006</v>
      </c>
      <c r="FO143" s="33">
        <v>79.935559999999995</v>
      </c>
      <c r="FP143" s="33">
        <v>78.640950000000004</v>
      </c>
      <c r="FQ143" s="33">
        <v>93.225849999999994</v>
      </c>
      <c r="FR143" s="33">
        <v>6.1624270000000001</v>
      </c>
      <c r="FS143">
        <v>0</v>
      </c>
    </row>
    <row r="144" spans="1:175" x14ac:dyDescent="0.2">
      <c r="A144" t="s">
        <v>181</v>
      </c>
      <c r="B144" t="s">
        <v>218</v>
      </c>
      <c r="C144">
        <v>42980</v>
      </c>
      <c r="D144">
        <v>1063</v>
      </c>
      <c r="E144" s="33">
        <v>165.8023</v>
      </c>
      <c r="F144" s="33">
        <v>161.22929999999999</v>
      </c>
      <c r="G144" s="33">
        <v>157.8706</v>
      </c>
      <c r="H144" s="33">
        <v>155.6275</v>
      </c>
      <c r="I144" s="33">
        <v>154.77269999999999</v>
      </c>
      <c r="J144" s="33">
        <v>157.55189999999999</v>
      </c>
      <c r="K144" s="33">
        <v>160.7225</v>
      </c>
      <c r="L144" s="33">
        <v>165.66669999999999</v>
      </c>
      <c r="M144" s="33">
        <v>172.69069999999999</v>
      </c>
      <c r="N144" s="33">
        <v>179.5368</v>
      </c>
      <c r="O144" s="33">
        <v>186.21889999999999</v>
      </c>
      <c r="P144" s="33">
        <v>190.43469999999999</v>
      </c>
      <c r="Q144" s="33">
        <v>191.96340000000001</v>
      </c>
      <c r="R144" s="33">
        <v>191.4204</v>
      </c>
      <c r="S144" s="33">
        <v>193.16739999999999</v>
      </c>
      <c r="T144" s="33">
        <v>194.83179999999999</v>
      </c>
      <c r="U144" s="33">
        <v>196.59909999999999</v>
      </c>
      <c r="V144" s="33">
        <v>198.23580000000001</v>
      </c>
      <c r="W144" s="33">
        <v>197.13829999999999</v>
      </c>
      <c r="X144" s="33">
        <v>194.4442</v>
      </c>
      <c r="Y144" s="33">
        <v>189.1814</v>
      </c>
      <c r="Z144" s="33">
        <v>184.51</v>
      </c>
      <c r="AA144" s="33">
        <v>182.77330000000001</v>
      </c>
      <c r="AB144" s="33">
        <v>176.9572</v>
      </c>
      <c r="AC144" s="33">
        <v>-6.2430849999999998</v>
      </c>
      <c r="AD144" s="33">
        <v>-6.4216879999999996</v>
      </c>
      <c r="AE144" s="33">
        <v>-5.5921810000000001</v>
      </c>
      <c r="AF144" s="33">
        <v>-4.524953</v>
      </c>
      <c r="AG144" s="33">
        <v>-4.843966</v>
      </c>
      <c r="AH144" s="33">
        <v>-4.9973470000000004</v>
      </c>
      <c r="AI144" s="33">
        <v>-5.312792</v>
      </c>
      <c r="AJ144" s="33">
        <v>-4.1213749999999996</v>
      </c>
      <c r="AK144" s="33">
        <v>-5.7307699999999997</v>
      </c>
      <c r="AL144" s="33">
        <v>-6.6732300000000002</v>
      </c>
      <c r="AM144" s="33">
        <v>-5.3760669999999999</v>
      </c>
      <c r="AN144" s="33">
        <v>0.93151220000000001</v>
      </c>
      <c r="AO144" s="33">
        <v>-0.25954260000000001</v>
      </c>
      <c r="AP144" s="33">
        <v>1.0333920000000001</v>
      </c>
      <c r="AQ144" s="33">
        <v>4.1846769999999998</v>
      </c>
      <c r="AR144" s="33">
        <v>4.1449389999999999</v>
      </c>
      <c r="AS144" s="33">
        <v>2.8613759999999999</v>
      </c>
      <c r="AT144" s="33">
        <v>2.3244050000000001</v>
      </c>
      <c r="AU144" s="33">
        <v>-1.6474489999999999</v>
      </c>
      <c r="AV144" s="33">
        <v>-3.1861660000000001</v>
      </c>
      <c r="AW144" s="33">
        <v>-3.2515230000000002</v>
      </c>
      <c r="AX144" s="33">
        <v>-2.8534190000000001</v>
      </c>
      <c r="AY144" s="33">
        <v>-6.8017599999999998E-2</v>
      </c>
      <c r="AZ144" s="33">
        <v>-2.3800729999999999</v>
      </c>
      <c r="BA144" s="33">
        <v>-3.429538</v>
      </c>
      <c r="BB144" s="33">
        <v>-3.5674739999999998</v>
      </c>
      <c r="BC144" s="33">
        <v>-2.776732</v>
      </c>
      <c r="BD144" s="33">
        <v>-1.7910429999999999</v>
      </c>
      <c r="BE144" s="33">
        <v>-2.1353059999999999</v>
      </c>
      <c r="BF144" s="33">
        <v>-2.4456820000000001</v>
      </c>
      <c r="BG144" s="33">
        <v>-2.5453079999999999</v>
      </c>
      <c r="BH144" s="33">
        <v>-1.169103</v>
      </c>
      <c r="BI144" s="33">
        <v>-2.5294150000000002</v>
      </c>
      <c r="BJ144" s="33">
        <v>-3.367413</v>
      </c>
      <c r="BK144" s="33">
        <v>-1.943395</v>
      </c>
      <c r="BL144" s="33">
        <v>5.4327569999999996</v>
      </c>
      <c r="BM144" s="33">
        <v>4.1557050000000002</v>
      </c>
      <c r="BN144" s="33">
        <v>5.4968940000000002</v>
      </c>
      <c r="BO144" s="33">
        <v>8.6516310000000001</v>
      </c>
      <c r="BP144" s="33">
        <v>8.5744520000000009</v>
      </c>
      <c r="BQ144" s="33">
        <v>7.2198169999999999</v>
      </c>
      <c r="BR144" s="33">
        <v>6.7903089999999997</v>
      </c>
      <c r="BS144" s="33">
        <v>1.858662</v>
      </c>
      <c r="BT144" s="33">
        <v>0.4140296</v>
      </c>
      <c r="BU144" s="33">
        <v>0.40380959999999999</v>
      </c>
      <c r="BV144" s="33">
        <v>0.6951754</v>
      </c>
      <c r="BW144" s="33">
        <v>3.5276019999999999</v>
      </c>
      <c r="BX144" s="33">
        <v>1.298967</v>
      </c>
      <c r="BY144" s="33">
        <v>-1.4808829999999999</v>
      </c>
      <c r="BZ144" s="33">
        <v>-1.590654</v>
      </c>
      <c r="CA144" s="33">
        <v>-0.82676079999999996</v>
      </c>
      <c r="CB144" s="33">
        <v>0.10245509999999999</v>
      </c>
      <c r="CC144" s="33">
        <v>-0.25929619999999998</v>
      </c>
      <c r="CD144" s="33">
        <v>-0.67840699999999998</v>
      </c>
      <c r="CE144" s="33">
        <v>-0.62855620000000001</v>
      </c>
      <c r="CF144" s="33">
        <v>0.87563259999999998</v>
      </c>
      <c r="CG144" s="33">
        <v>-0.3121661</v>
      </c>
      <c r="CH144" s="33">
        <v>-1.077814</v>
      </c>
      <c r="CI144" s="33">
        <v>0.4340637</v>
      </c>
      <c r="CJ144" s="33">
        <v>8.5503049999999998</v>
      </c>
      <c r="CK144" s="33">
        <v>7.213692</v>
      </c>
      <c r="CL144" s="33">
        <v>8.5883029999999998</v>
      </c>
      <c r="CM144" s="33">
        <v>11.745430000000001</v>
      </c>
      <c r="CN144" s="33">
        <v>11.64232</v>
      </c>
      <c r="CO144" s="33">
        <v>10.23846</v>
      </c>
      <c r="CP144" s="33">
        <v>9.8833800000000007</v>
      </c>
      <c r="CQ144" s="33">
        <v>4.2869840000000003</v>
      </c>
      <c r="CR144" s="33">
        <v>2.9075139999999999</v>
      </c>
      <c r="CS144" s="33">
        <v>2.9354819999999999</v>
      </c>
      <c r="CT144" s="33">
        <v>3.1529210000000001</v>
      </c>
      <c r="CU144" s="33">
        <v>6.0179179999999999</v>
      </c>
      <c r="CV144" s="33">
        <v>3.8470580000000001</v>
      </c>
      <c r="CW144" s="33">
        <v>0.46777150000000001</v>
      </c>
      <c r="CX144" s="33">
        <v>0.38616600000000001</v>
      </c>
      <c r="CY144" s="33">
        <v>1.12321</v>
      </c>
      <c r="CZ144" s="33">
        <v>1.9959530000000001</v>
      </c>
      <c r="DA144" s="33">
        <v>1.616714</v>
      </c>
      <c r="DB144" s="33">
        <v>1.0888679999999999</v>
      </c>
      <c r="DC144" s="33">
        <v>1.288195</v>
      </c>
      <c r="DD144" s="33">
        <v>2.9203679999999999</v>
      </c>
      <c r="DE144" s="33">
        <v>1.9050830000000001</v>
      </c>
      <c r="DF144" s="33">
        <v>1.2117849999999999</v>
      </c>
      <c r="DG144" s="33">
        <v>2.8115220000000001</v>
      </c>
      <c r="DH144" s="33">
        <v>11.66785</v>
      </c>
      <c r="DI144" s="33">
        <v>10.27168</v>
      </c>
      <c r="DJ144" s="33">
        <v>11.67971</v>
      </c>
      <c r="DK144" s="33">
        <v>14.839230000000001</v>
      </c>
      <c r="DL144" s="33">
        <v>14.710190000000001</v>
      </c>
      <c r="DM144" s="33">
        <v>13.257099999999999</v>
      </c>
      <c r="DN144" s="33">
        <v>12.97645</v>
      </c>
      <c r="DO144" s="33">
        <v>6.715306</v>
      </c>
      <c r="DP144" s="33">
        <v>5.4009989999999997</v>
      </c>
      <c r="DQ144" s="33">
        <v>5.467155</v>
      </c>
      <c r="DR144" s="33">
        <v>5.6106670000000003</v>
      </c>
      <c r="DS144" s="33">
        <v>8.5082339999999999</v>
      </c>
      <c r="DT144" s="33">
        <v>6.3951500000000001</v>
      </c>
      <c r="DU144" s="33">
        <v>3.2813189999999999</v>
      </c>
      <c r="DV144" s="33">
        <v>3.24038</v>
      </c>
      <c r="DW144" s="33">
        <v>3.9386589999999999</v>
      </c>
      <c r="DX144" s="33">
        <v>4.7298640000000001</v>
      </c>
      <c r="DY144" s="33">
        <v>4.3253740000000001</v>
      </c>
      <c r="DZ144" s="33">
        <v>3.640533</v>
      </c>
      <c r="EA144" s="33">
        <v>4.0556799999999997</v>
      </c>
      <c r="EB144" s="33">
        <v>5.8726409999999998</v>
      </c>
      <c r="EC144" s="33">
        <v>5.1064379999999998</v>
      </c>
      <c r="ED144" s="33">
        <v>4.517601</v>
      </c>
      <c r="EE144" s="33">
        <v>6.2441950000000004</v>
      </c>
      <c r="EF144" s="33">
        <v>16.1691</v>
      </c>
      <c r="EG144" s="33">
        <v>14.68693</v>
      </c>
      <c r="EH144" s="33">
        <v>16.14321</v>
      </c>
      <c r="EI144" s="33">
        <v>19.306180000000001</v>
      </c>
      <c r="EJ144" s="33">
        <v>19.139700000000001</v>
      </c>
      <c r="EK144" s="33">
        <v>17.615539999999999</v>
      </c>
      <c r="EL144" s="33">
        <v>17.442350000000001</v>
      </c>
      <c r="EM144" s="33">
        <v>10.22142</v>
      </c>
      <c r="EN144" s="33">
        <v>9.0011939999999999</v>
      </c>
      <c r="EO144" s="33">
        <v>9.1224869999999996</v>
      </c>
      <c r="EP144" s="33">
        <v>9.1592610000000008</v>
      </c>
      <c r="EQ144" s="33">
        <v>12.10385</v>
      </c>
      <c r="ER144" s="33">
        <v>10.07419</v>
      </c>
      <c r="ES144" s="33">
        <v>77.692869999999999</v>
      </c>
      <c r="ET144" s="33">
        <v>76.547079999999994</v>
      </c>
      <c r="EU144" s="33">
        <v>75.274469999999994</v>
      </c>
      <c r="EV144" s="33">
        <v>75.317430000000002</v>
      </c>
      <c r="EW144" s="33">
        <v>74.690020000000004</v>
      </c>
      <c r="EX144" s="33">
        <v>73.642809999999997</v>
      </c>
      <c r="EY144" s="33">
        <v>73.820080000000004</v>
      </c>
      <c r="EZ144" s="33">
        <v>73.87133</v>
      </c>
      <c r="FA144" s="33">
        <v>76.530990000000003</v>
      </c>
      <c r="FB144" s="33">
        <v>81.195009999999996</v>
      </c>
      <c r="FC144" s="33">
        <v>87.036280000000005</v>
      </c>
      <c r="FD144" s="33">
        <v>91.093140000000005</v>
      </c>
      <c r="FE144" s="33">
        <v>94.957999999999998</v>
      </c>
      <c r="FF144" s="33">
        <v>97.690719999999999</v>
      </c>
      <c r="FG144" s="33">
        <v>95.602680000000007</v>
      </c>
      <c r="FH144" s="33">
        <v>94.14143</v>
      </c>
      <c r="FI144" s="33">
        <v>94.097920000000002</v>
      </c>
      <c r="FJ144" s="33">
        <v>94.224639999999994</v>
      </c>
      <c r="FK144" s="33">
        <v>92.594179999999994</v>
      </c>
      <c r="FL144" s="33">
        <v>89.821770000000001</v>
      </c>
      <c r="FM144" s="33">
        <v>86.701120000000003</v>
      </c>
      <c r="FN144" s="33">
        <v>86.740459999999999</v>
      </c>
      <c r="FO144" s="33">
        <v>88.289029999999997</v>
      </c>
      <c r="FP144" s="33">
        <v>87.404380000000003</v>
      </c>
      <c r="FQ144" s="33">
        <v>90.4649</v>
      </c>
      <c r="FR144" s="33">
        <v>5.6884259999999998</v>
      </c>
      <c r="FS144">
        <v>0</v>
      </c>
    </row>
    <row r="145" spans="1:175" x14ac:dyDescent="0.2">
      <c r="A145" t="s">
        <v>181</v>
      </c>
      <c r="B145" t="s">
        <v>218</v>
      </c>
      <c r="C145" t="s">
        <v>235</v>
      </c>
      <c r="D145">
        <v>1063</v>
      </c>
      <c r="E145" s="33">
        <v>167.82490000000001</v>
      </c>
      <c r="F145" s="33">
        <v>163.73310000000001</v>
      </c>
      <c r="G145" s="33">
        <v>160.7518</v>
      </c>
      <c r="H145" s="33">
        <v>159.44569999999999</v>
      </c>
      <c r="I145" s="33">
        <v>164.94069999999999</v>
      </c>
      <c r="J145" s="33">
        <v>179.12710000000001</v>
      </c>
      <c r="K145" s="33">
        <v>198.2602</v>
      </c>
      <c r="L145" s="33">
        <v>219.40350000000001</v>
      </c>
      <c r="M145" s="33">
        <v>237.2039</v>
      </c>
      <c r="N145" s="33">
        <v>250.1696</v>
      </c>
      <c r="O145" s="33">
        <v>260.12479999999999</v>
      </c>
      <c r="P145" s="33">
        <v>264.86470000000003</v>
      </c>
      <c r="Q145" s="33">
        <v>267.72660000000002</v>
      </c>
      <c r="R145" s="33">
        <v>266.6071</v>
      </c>
      <c r="S145" s="33">
        <v>263.88600000000002</v>
      </c>
      <c r="T145" s="33">
        <v>253.58580000000001</v>
      </c>
      <c r="U145" s="33">
        <v>244.5214</v>
      </c>
      <c r="V145" s="33">
        <v>236.44200000000001</v>
      </c>
      <c r="W145" s="33">
        <v>220.6028</v>
      </c>
      <c r="X145" s="33">
        <v>211.7972</v>
      </c>
      <c r="Y145" s="33">
        <v>203.5324</v>
      </c>
      <c r="Z145" s="33">
        <v>194.35820000000001</v>
      </c>
      <c r="AA145" s="33">
        <v>184.2362</v>
      </c>
      <c r="AB145" s="33">
        <v>175.4692</v>
      </c>
      <c r="AC145" s="33">
        <v>-4.1276979999999996</v>
      </c>
      <c r="AD145" s="33">
        <v>-2.336096</v>
      </c>
      <c r="AE145" s="33">
        <v>-1.0434909999999999</v>
      </c>
      <c r="AF145" s="33">
        <v>-1.1668890000000001</v>
      </c>
      <c r="AG145" s="33">
        <v>0.79680249999999997</v>
      </c>
      <c r="AH145" s="33">
        <v>-3.2464930000000001</v>
      </c>
      <c r="AI145" s="33">
        <v>-5.4460189999999997</v>
      </c>
      <c r="AJ145" s="33">
        <v>-1.973573</v>
      </c>
      <c r="AK145" s="33">
        <v>-2.9085239999999999</v>
      </c>
      <c r="AL145" s="33">
        <v>-4.8357299999999999</v>
      </c>
      <c r="AM145" s="33">
        <v>-0.59007050000000005</v>
      </c>
      <c r="AN145" s="33">
        <v>8.1126679999999993</v>
      </c>
      <c r="AO145" s="33">
        <v>7.8642149999999997</v>
      </c>
      <c r="AP145" s="33">
        <v>6.7911830000000002</v>
      </c>
      <c r="AQ145" s="33">
        <v>7.7704430000000002</v>
      </c>
      <c r="AR145" s="33">
        <v>8.5536729999999999</v>
      </c>
      <c r="AS145" s="33">
        <v>11.280609999999999</v>
      </c>
      <c r="AT145" s="33">
        <v>10.371790000000001</v>
      </c>
      <c r="AU145" s="33">
        <v>2.0356610000000002</v>
      </c>
      <c r="AV145" s="33">
        <v>-2.6590929999999999</v>
      </c>
      <c r="AW145" s="33">
        <v>-3.2670129999999999</v>
      </c>
      <c r="AX145" s="33">
        <v>-3.344989</v>
      </c>
      <c r="AY145" s="33">
        <v>-3.7232530000000001</v>
      </c>
      <c r="AZ145" s="33">
        <v>-4.4486210000000002</v>
      </c>
      <c r="BA145" s="33">
        <v>-1.4744619999999999</v>
      </c>
      <c r="BB145" s="33">
        <v>0.2131912</v>
      </c>
      <c r="BC145" s="33">
        <v>1.5174160000000001</v>
      </c>
      <c r="BD145" s="33">
        <v>1.3218559999999999</v>
      </c>
      <c r="BE145" s="33">
        <v>3.238016</v>
      </c>
      <c r="BF145" s="33">
        <v>-0.75786249999999999</v>
      </c>
      <c r="BG145" s="33">
        <v>-2.7406299999999999</v>
      </c>
      <c r="BH145" s="33">
        <v>0.90670620000000002</v>
      </c>
      <c r="BI145" s="33">
        <v>0.1197452</v>
      </c>
      <c r="BJ145" s="33">
        <v>-1.654288</v>
      </c>
      <c r="BK145" s="33">
        <v>2.6030280000000001</v>
      </c>
      <c r="BL145" s="33">
        <v>12.77312</v>
      </c>
      <c r="BM145" s="33">
        <v>12.68139</v>
      </c>
      <c r="BN145" s="33">
        <v>11.480399999999999</v>
      </c>
      <c r="BO145" s="33">
        <v>12.42442</v>
      </c>
      <c r="BP145" s="33">
        <v>13.010289999999999</v>
      </c>
      <c r="BQ145" s="33">
        <v>15.48565</v>
      </c>
      <c r="BR145" s="33">
        <v>14.293979999999999</v>
      </c>
      <c r="BS145" s="33">
        <v>4.6582980000000003</v>
      </c>
      <c r="BT145" s="33">
        <v>-3.5838599999999998E-2</v>
      </c>
      <c r="BU145" s="33">
        <v>-0.67888769999999998</v>
      </c>
      <c r="BV145" s="33">
        <v>-0.75862470000000004</v>
      </c>
      <c r="BW145" s="33">
        <v>-1.112465</v>
      </c>
      <c r="BX145" s="33">
        <v>-1.935297</v>
      </c>
      <c r="BY145" s="33">
        <v>0.36316100000000001</v>
      </c>
      <c r="BZ145" s="33">
        <v>1.9788190000000001</v>
      </c>
      <c r="CA145" s="33">
        <v>3.291093</v>
      </c>
      <c r="CB145" s="33">
        <v>3.045553</v>
      </c>
      <c r="CC145" s="33">
        <v>4.9287929999999998</v>
      </c>
      <c r="CD145" s="33">
        <v>0.96575560000000005</v>
      </c>
      <c r="CE145" s="33">
        <v>-0.86688690000000002</v>
      </c>
      <c r="CF145" s="33">
        <v>2.9015789999999999</v>
      </c>
      <c r="CG145" s="33">
        <v>2.2171150000000002</v>
      </c>
      <c r="CH145" s="33">
        <v>0.54916889999999996</v>
      </c>
      <c r="CI145" s="33">
        <v>4.8145579999999999</v>
      </c>
      <c r="CJ145" s="33">
        <v>16.00094</v>
      </c>
      <c r="CK145" s="33">
        <v>16.017749999999999</v>
      </c>
      <c r="CL145" s="33">
        <v>14.72813</v>
      </c>
      <c r="CM145" s="33">
        <v>15.64776</v>
      </c>
      <c r="CN145" s="33">
        <v>16.09694</v>
      </c>
      <c r="CO145" s="33">
        <v>18.398050000000001</v>
      </c>
      <c r="CP145" s="33">
        <v>17.010480000000001</v>
      </c>
      <c r="CQ145" s="33">
        <v>6.474729</v>
      </c>
      <c r="CR145" s="33">
        <v>1.7810189999999999</v>
      </c>
      <c r="CS145" s="33">
        <v>1.11364</v>
      </c>
      <c r="CT145" s="33">
        <v>1.032683</v>
      </c>
      <c r="CU145" s="33">
        <v>0.69575949999999998</v>
      </c>
      <c r="CV145" s="33">
        <v>-0.194577</v>
      </c>
      <c r="CW145" s="33">
        <v>2.2007840000000001</v>
      </c>
      <c r="CX145" s="33">
        <v>3.7444480000000002</v>
      </c>
      <c r="CY145" s="33">
        <v>5.0647700000000002</v>
      </c>
      <c r="CZ145" s="33">
        <v>4.7692509999999997</v>
      </c>
      <c r="DA145" s="33">
        <v>6.6195700000000004</v>
      </c>
      <c r="DB145" s="33">
        <v>2.6893739999999999</v>
      </c>
      <c r="DC145" s="33">
        <v>1.0068569999999999</v>
      </c>
      <c r="DD145" s="33">
        <v>4.8964509999999999</v>
      </c>
      <c r="DE145" s="33">
        <v>4.3144850000000003</v>
      </c>
      <c r="DF145" s="33">
        <v>2.7526259999999998</v>
      </c>
      <c r="DG145" s="33">
        <v>7.0260879999999997</v>
      </c>
      <c r="DH145" s="33">
        <v>19.228760000000001</v>
      </c>
      <c r="DI145" s="33">
        <v>19.354109999999999</v>
      </c>
      <c r="DJ145" s="33">
        <v>17.975860000000001</v>
      </c>
      <c r="DK145" s="33">
        <v>18.871089999999999</v>
      </c>
      <c r="DL145" s="33">
        <v>19.183579999999999</v>
      </c>
      <c r="DM145" s="33">
        <v>21.310449999999999</v>
      </c>
      <c r="DN145" s="33">
        <v>19.726980000000001</v>
      </c>
      <c r="DO145" s="33">
        <v>8.2911590000000004</v>
      </c>
      <c r="DP145" s="33">
        <v>3.5978780000000001</v>
      </c>
      <c r="DQ145" s="33">
        <v>2.9061680000000001</v>
      </c>
      <c r="DR145" s="33">
        <v>2.8239909999999999</v>
      </c>
      <c r="DS145" s="33">
        <v>2.503984</v>
      </c>
      <c r="DT145" s="33">
        <v>1.546143</v>
      </c>
      <c r="DU145" s="33">
        <v>4.8540200000000002</v>
      </c>
      <c r="DV145" s="33">
        <v>6.2937349999999999</v>
      </c>
      <c r="DW145" s="33">
        <v>7.6256769999999996</v>
      </c>
      <c r="DX145" s="33">
        <v>7.2579960000000003</v>
      </c>
      <c r="DY145" s="33">
        <v>9.0607830000000007</v>
      </c>
      <c r="DZ145" s="33">
        <v>5.1780039999999996</v>
      </c>
      <c r="EA145" s="33">
        <v>3.7122449999999998</v>
      </c>
      <c r="EB145" s="33">
        <v>7.7767309999999998</v>
      </c>
      <c r="EC145" s="33">
        <v>7.3427530000000001</v>
      </c>
      <c r="ED145" s="33">
        <v>5.9340679999999999</v>
      </c>
      <c r="EE145" s="33">
        <v>10.219189999999999</v>
      </c>
      <c r="EF145" s="33">
        <v>23.889209999999999</v>
      </c>
      <c r="EG145" s="33">
        <v>24.171279999999999</v>
      </c>
      <c r="EH145" s="33">
        <v>22.66508</v>
      </c>
      <c r="EI145" s="33">
        <v>23.525069999999999</v>
      </c>
      <c r="EJ145" s="33">
        <v>23.6402</v>
      </c>
      <c r="EK145" s="33">
        <v>25.51549</v>
      </c>
      <c r="EL145" s="33">
        <v>23.649180000000001</v>
      </c>
      <c r="EM145" s="33">
        <v>10.9138</v>
      </c>
      <c r="EN145" s="33">
        <v>6.2211319999999999</v>
      </c>
      <c r="EO145" s="33">
        <v>5.4942929999999999</v>
      </c>
      <c r="EP145" s="33">
        <v>5.410355</v>
      </c>
      <c r="EQ145" s="33">
        <v>5.1147729999999996</v>
      </c>
      <c r="ER145" s="33">
        <v>4.0594669999999997</v>
      </c>
      <c r="ES145" s="33">
        <v>73.810329999999993</v>
      </c>
      <c r="ET145" s="33">
        <v>74.020039999999995</v>
      </c>
      <c r="EU145" s="33">
        <v>73.028660000000002</v>
      </c>
      <c r="EV145" s="33">
        <v>72.834530000000001</v>
      </c>
      <c r="EW145" s="33">
        <v>72.572950000000006</v>
      </c>
      <c r="EX145" s="33">
        <v>72.274609999999996</v>
      </c>
      <c r="EY145" s="33">
        <v>72.185519999999997</v>
      </c>
      <c r="EZ145" s="33">
        <v>72.087299999999999</v>
      </c>
      <c r="FA145" s="33">
        <v>77.120329999999996</v>
      </c>
      <c r="FB145" s="33">
        <v>83.331659999999999</v>
      </c>
      <c r="FC145" s="33">
        <v>88.681880000000007</v>
      </c>
      <c r="FD145" s="33">
        <v>92.485079999999996</v>
      </c>
      <c r="FE145" s="33">
        <v>94.306479999999993</v>
      </c>
      <c r="FF145" s="33">
        <v>93.605879999999999</v>
      </c>
      <c r="FG145" s="33">
        <v>93.045599999999993</v>
      </c>
      <c r="FH145" s="33">
        <v>91.239329999999995</v>
      </c>
      <c r="FI145" s="33">
        <v>90.806269999999998</v>
      </c>
      <c r="FJ145" s="33">
        <v>89.221159999999998</v>
      </c>
      <c r="FK145" s="33">
        <v>87.650729999999996</v>
      </c>
      <c r="FL145" s="33">
        <v>83.625100000000003</v>
      </c>
      <c r="FM145" s="33">
        <v>80.136979999999994</v>
      </c>
      <c r="FN145" s="33">
        <v>78.691100000000006</v>
      </c>
      <c r="FO145" s="33">
        <v>77.339609999999993</v>
      </c>
      <c r="FP145" s="33">
        <v>75.851339999999993</v>
      </c>
      <c r="FQ145" s="33">
        <v>82.906149999999997</v>
      </c>
      <c r="FR145" s="33">
        <v>5.7856379999999996</v>
      </c>
      <c r="FS145">
        <v>0</v>
      </c>
    </row>
    <row r="146" spans="1:175" x14ac:dyDescent="0.2">
      <c r="A146" t="s">
        <v>181</v>
      </c>
      <c r="B146" t="s">
        <v>227</v>
      </c>
      <c r="C146">
        <v>42978</v>
      </c>
      <c r="D146">
        <v>6877</v>
      </c>
      <c r="E146" s="33">
        <v>30.062329999999999</v>
      </c>
      <c r="F146" s="33">
        <v>28.912140000000001</v>
      </c>
      <c r="G146" s="33">
        <v>28.492999999999999</v>
      </c>
      <c r="H146" s="33">
        <v>28.3476</v>
      </c>
      <c r="I146" s="33">
        <v>29.81033</v>
      </c>
      <c r="J146" s="33">
        <v>32.747059999999998</v>
      </c>
      <c r="K146" s="33">
        <v>36.787370000000003</v>
      </c>
      <c r="L146" s="33">
        <v>40.816220000000001</v>
      </c>
      <c r="M146" s="33">
        <v>45.360259999999997</v>
      </c>
      <c r="N146" s="33">
        <v>49.473059999999997</v>
      </c>
      <c r="O146" s="33">
        <v>52.570599999999999</v>
      </c>
      <c r="P146" s="33">
        <v>54.815510000000003</v>
      </c>
      <c r="Q146" s="33">
        <v>55.86712</v>
      </c>
      <c r="R146" s="33">
        <v>56.10859</v>
      </c>
      <c r="S146" s="33">
        <v>55.481009999999998</v>
      </c>
      <c r="T146" s="33">
        <v>54.462969999999999</v>
      </c>
      <c r="U146" s="33">
        <v>52.959479999999999</v>
      </c>
      <c r="V146" s="33">
        <v>50.750779999999999</v>
      </c>
      <c r="W146" s="33">
        <v>45.981090000000002</v>
      </c>
      <c r="X146" s="33">
        <v>43.589379999999998</v>
      </c>
      <c r="Y146" s="33">
        <v>41.37632</v>
      </c>
      <c r="Z146" s="33">
        <v>38.27993</v>
      </c>
      <c r="AA146" s="33">
        <v>34.519269999999999</v>
      </c>
      <c r="AB146" s="33">
        <v>31.724730000000001</v>
      </c>
      <c r="AC146" s="33">
        <v>0.32562799999999997</v>
      </c>
      <c r="AD146" s="33">
        <v>0.41573130000000003</v>
      </c>
      <c r="AE146" s="33">
        <v>0.61625540000000001</v>
      </c>
      <c r="AF146" s="33">
        <v>0.45806910000000001</v>
      </c>
      <c r="AG146" s="33">
        <v>0.67338960000000003</v>
      </c>
      <c r="AH146" s="33">
        <v>0.4106783</v>
      </c>
      <c r="AI146" s="33">
        <v>0.2450756</v>
      </c>
      <c r="AJ146" s="33">
        <v>0.17408689999999999</v>
      </c>
      <c r="AK146" s="33">
        <v>6.1009800000000003E-2</v>
      </c>
      <c r="AL146" s="33">
        <v>-0.16680310000000001</v>
      </c>
      <c r="AM146" s="33">
        <v>-8.0609600000000003E-2</v>
      </c>
      <c r="AN146" s="33">
        <v>-0.1500417</v>
      </c>
      <c r="AO146" s="33">
        <v>-0.20987610000000001</v>
      </c>
      <c r="AP146" s="33">
        <v>-0.13102469999999999</v>
      </c>
      <c r="AQ146" s="33">
        <v>-0.27933449999999999</v>
      </c>
      <c r="AR146" s="33">
        <v>9.9738800000000002E-2</v>
      </c>
      <c r="AS146" s="33">
        <v>0.32159729999999997</v>
      </c>
      <c r="AT146" s="33">
        <v>0.33065810000000001</v>
      </c>
      <c r="AU146" s="33">
        <v>2.74644E-2</v>
      </c>
      <c r="AV146" s="33">
        <v>-0.19111649999999999</v>
      </c>
      <c r="AW146" s="33">
        <v>-0.2253452</v>
      </c>
      <c r="AX146" s="33">
        <v>-0.33601239999999999</v>
      </c>
      <c r="AY146" s="33">
        <v>-0.32067040000000002</v>
      </c>
      <c r="AZ146" s="33">
        <v>-0.1081254</v>
      </c>
      <c r="BA146" s="33">
        <v>0.54938580000000004</v>
      </c>
      <c r="BB146" s="33">
        <v>0.62021360000000003</v>
      </c>
      <c r="BC146" s="33">
        <v>0.85627980000000004</v>
      </c>
      <c r="BD146" s="33">
        <v>0.69912090000000005</v>
      </c>
      <c r="BE146" s="33">
        <v>0.90050470000000005</v>
      </c>
      <c r="BF146" s="33">
        <v>0.63266330000000004</v>
      </c>
      <c r="BG146" s="33">
        <v>0.45722740000000001</v>
      </c>
      <c r="BH146" s="33">
        <v>0.39413369999999998</v>
      </c>
      <c r="BI146" s="33">
        <v>0.30431730000000001</v>
      </c>
      <c r="BJ146" s="33">
        <v>9.6575599999999998E-2</v>
      </c>
      <c r="BK146" s="33">
        <v>0.1658703</v>
      </c>
      <c r="BL146" s="33">
        <v>0.1142075</v>
      </c>
      <c r="BM146" s="33">
        <v>6.3008400000000006E-2</v>
      </c>
      <c r="BN146" s="33">
        <v>0.13593559999999999</v>
      </c>
      <c r="BO146" s="33">
        <v>-2.9593499999999998E-2</v>
      </c>
      <c r="BP146" s="33">
        <v>0.33505849999999998</v>
      </c>
      <c r="BQ146" s="33">
        <v>0.54300930000000003</v>
      </c>
      <c r="BR146" s="33">
        <v>0.57228809999999997</v>
      </c>
      <c r="BS146" s="33">
        <v>0.26765949999999999</v>
      </c>
      <c r="BT146" s="33">
        <v>3.9400299999999999E-2</v>
      </c>
      <c r="BU146" s="33">
        <v>-4.9673E-3</v>
      </c>
      <c r="BV146" s="33">
        <v>-0.1228789</v>
      </c>
      <c r="BW146" s="33">
        <v>-0.1169868</v>
      </c>
      <c r="BX146" s="33">
        <v>8.3931500000000006E-2</v>
      </c>
      <c r="BY146" s="33">
        <v>0.70435990000000004</v>
      </c>
      <c r="BZ146" s="33">
        <v>0.76183749999999995</v>
      </c>
      <c r="CA146" s="33">
        <v>1.0225200000000001</v>
      </c>
      <c r="CB146" s="33">
        <v>0.86607270000000003</v>
      </c>
      <c r="CC146" s="33">
        <v>1.057804</v>
      </c>
      <c r="CD146" s="33">
        <v>0.78640940000000004</v>
      </c>
      <c r="CE146" s="33">
        <v>0.60416309999999995</v>
      </c>
      <c r="CF146" s="33">
        <v>0.54653750000000001</v>
      </c>
      <c r="CG146" s="33">
        <v>0.47283130000000001</v>
      </c>
      <c r="CH146" s="33">
        <v>0.27899089999999999</v>
      </c>
      <c r="CI146" s="33">
        <v>0.33658159999999998</v>
      </c>
      <c r="CJ146" s="33">
        <v>0.29722569999999998</v>
      </c>
      <c r="CK146" s="33">
        <v>0.25200739999999999</v>
      </c>
      <c r="CL146" s="33">
        <v>0.32083149999999999</v>
      </c>
      <c r="CM146" s="33">
        <v>0.14337630000000001</v>
      </c>
      <c r="CN146" s="33">
        <v>0.49804029999999999</v>
      </c>
      <c r="CO146" s="33">
        <v>0.69635860000000005</v>
      </c>
      <c r="CP146" s="33">
        <v>0.73964030000000003</v>
      </c>
      <c r="CQ146" s="33">
        <v>0.43401780000000001</v>
      </c>
      <c r="CR146" s="33">
        <v>0.1990556</v>
      </c>
      <c r="CS146" s="33">
        <v>0.14766580000000001</v>
      </c>
      <c r="CT146" s="33">
        <v>2.47368E-2</v>
      </c>
      <c r="CU146" s="33">
        <v>2.4083899999999998E-2</v>
      </c>
      <c r="CV146" s="33">
        <v>0.21694959999999999</v>
      </c>
      <c r="CW146" s="33">
        <v>0.85933389999999998</v>
      </c>
      <c r="CX146" s="33">
        <v>0.90346130000000002</v>
      </c>
      <c r="CY146" s="33">
        <v>1.18876</v>
      </c>
      <c r="CZ146" s="33">
        <v>1.0330239999999999</v>
      </c>
      <c r="DA146" s="33">
        <v>1.215103</v>
      </c>
      <c r="DB146" s="33">
        <v>0.94015539999999997</v>
      </c>
      <c r="DC146" s="33">
        <v>0.75109879999999996</v>
      </c>
      <c r="DD146" s="33">
        <v>0.69894129999999999</v>
      </c>
      <c r="DE146" s="33">
        <v>0.64134530000000001</v>
      </c>
      <c r="DF146" s="33">
        <v>0.46140619999999999</v>
      </c>
      <c r="DG146" s="33">
        <v>0.50729290000000005</v>
      </c>
      <c r="DH146" s="33">
        <v>0.4802439</v>
      </c>
      <c r="DI146" s="33">
        <v>0.44100640000000002</v>
      </c>
      <c r="DJ146" s="33">
        <v>0.50572740000000005</v>
      </c>
      <c r="DK146" s="33">
        <v>0.31634610000000002</v>
      </c>
      <c r="DL146" s="33">
        <v>0.661022</v>
      </c>
      <c r="DM146" s="33">
        <v>0.84970789999999996</v>
      </c>
      <c r="DN146" s="33">
        <v>0.90699249999999998</v>
      </c>
      <c r="DO146" s="33">
        <v>0.60037609999999997</v>
      </c>
      <c r="DP146" s="33">
        <v>0.3587109</v>
      </c>
      <c r="DQ146" s="33">
        <v>0.30029889999999998</v>
      </c>
      <c r="DR146" s="33">
        <v>0.17235239999999999</v>
      </c>
      <c r="DS146" s="33">
        <v>0.16515460000000001</v>
      </c>
      <c r="DT146" s="33">
        <v>0.34996769999999999</v>
      </c>
      <c r="DU146" s="33">
        <v>1.0830919999999999</v>
      </c>
      <c r="DV146" s="33">
        <v>1.107944</v>
      </c>
      <c r="DW146" s="33">
        <v>1.4287840000000001</v>
      </c>
      <c r="DX146" s="33">
        <v>1.274076</v>
      </c>
      <c r="DY146" s="33">
        <v>1.442218</v>
      </c>
      <c r="DZ146" s="33">
        <v>1.16214</v>
      </c>
      <c r="EA146" s="33">
        <v>0.96325059999999996</v>
      </c>
      <c r="EB146" s="33">
        <v>0.91898820000000003</v>
      </c>
      <c r="EC146" s="33">
        <v>0.88465280000000002</v>
      </c>
      <c r="ED146" s="33">
        <v>0.72478489999999995</v>
      </c>
      <c r="EE146" s="33">
        <v>0.75377280000000002</v>
      </c>
      <c r="EF146" s="33">
        <v>0.74449310000000002</v>
      </c>
      <c r="EG146" s="33">
        <v>0.71389089999999999</v>
      </c>
      <c r="EH146" s="33">
        <v>0.77268769999999998</v>
      </c>
      <c r="EI146" s="33">
        <v>0.56608709999999995</v>
      </c>
      <c r="EJ146" s="33">
        <v>0.89634170000000002</v>
      </c>
      <c r="EK146" s="33">
        <v>1.0711200000000001</v>
      </c>
      <c r="EL146" s="33">
        <v>1.1486229999999999</v>
      </c>
      <c r="EM146" s="33">
        <v>0.84057119999999996</v>
      </c>
      <c r="EN146" s="33">
        <v>0.58922770000000002</v>
      </c>
      <c r="EO146" s="33">
        <v>0.52067669999999999</v>
      </c>
      <c r="EP146" s="33">
        <v>0.385486</v>
      </c>
      <c r="EQ146" s="33">
        <v>0.3688382</v>
      </c>
      <c r="ER146" s="33">
        <v>0.54202459999999997</v>
      </c>
      <c r="ES146" s="33">
        <v>73.880669999999995</v>
      </c>
      <c r="ET146" s="33">
        <v>73.181319999999999</v>
      </c>
      <c r="EU146" s="33">
        <v>72.572360000000003</v>
      </c>
      <c r="EV146" s="33">
        <v>72.226500000000001</v>
      </c>
      <c r="EW146" s="33">
        <v>72.566749999999999</v>
      </c>
      <c r="EX146" s="33">
        <v>72.268739999999994</v>
      </c>
      <c r="EY146" s="33">
        <v>71.776910000000001</v>
      </c>
      <c r="EZ146" s="33">
        <v>71.496279999999999</v>
      </c>
      <c r="FA146" s="33">
        <v>75.006399999999999</v>
      </c>
      <c r="FB146" s="33">
        <v>79.516689999999997</v>
      </c>
      <c r="FC146" s="33">
        <v>83.867609999999999</v>
      </c>
      <c r="FD146" s="33">
        <v>87.878860000000003</v>
      </c>
      <c r="FE146" s="33">
        <v>90.914159999999995</v>
      </c>
      <c r="FF146" s="33">
        <v>90.0732</v>
      </c>
      <c r="FG146" s="33">
        <v>89.565830000000005</v>
      </c>
      <c r="FH146" s="33">
        <v>87.13597</v>
      </c>
      <c r="FI146" s="33">
        <v>87.271529999999998</v>
      </c>
      <c r="FJ146" s="33">
        <v>86.68253</v>
      </c>
      <c r="FK146" s="33">
        <v>85.632320000000007</v>
      </c>
      <c r="FL146" s="33">
        <v>80.428470000000004</v>
      </c>
      <c r="FM146" s="33">
        <v>77.297809999999998</v>
      </c>
      <c r="FN146" s="33">
        <v>75.895579999999995</v>
      </c>
      <c r="FO146" s="33">
        <v>74.459950000000006</v>
      </c>
      <c r="FP146" s="33">
        <v>72.826700000000002</v>
      </c>
      <c r="FQ146" s="33">
        <v>5.7999109999999998</v>
      </c>
      <c r="FR146" s="33">
        <v>0.30357339999999999</v>
      </c>
      <c r="FS146">
        <v>0</v>
      </c>
    </row>
    <row r="147" spans="1:175" x14ac:dyDescent="0.2">
      <c r="A147" t="s">
        <v>181</v>
      </c>
      <c r="B147" t="s">
        <v>227</v>
      </c>
      <c r="C147">
        <v>42979</v>
      </c>
      <c r="D147">
        <v>6877</v>
      </c>
      <c r="E147" s="33">
        <v>29.91338</v>
      </c>
      <c r="F147" s="33">
        <v>28.900300000000001</v>
      </c>
      <c r="G147" s="33">
        <v>28.501850000000001</v>
      </c>
      <c r="H147" s="33">
        <v>28.438400000000001</v>
      </c>
      <c r="I147" s="33">
        <v>29.716709999999999</v>
      </c>
      <c r="J147" s="33">
        <v>32.53998</v>
      </c>
      <c r="K147" s="33">
        <v>36.450710000000001</v>
      </c>
      <c r="L147" s="33">
        <v>40.881309999999999</v>
      </c>
      <c r="M147" s="33">
        <v>46.495399999999997</v>
      </c>
      <c r="N147" s="33">
        <v>51.278570000000002</v>
      </c>
      <c r="O147" s="33">
        <v>54.503489999999999</v>
      </c>
      <c r="P147" s="33">
        <v>56.131270000000001</v>
      </c>
      <c r="Q147" s="33">
        <v>56.642409999999998</v>
      </c>
      <c r="R147" s="33">
        <v>57.115209999999998</v>
      </c>
      <c r="S147" s="33">
        <v>56.314340000000001</v>
      </c>
      <c r="T147" s="33">
        <v>54.973260000000003</v>
      </c>
      <c r="U147" s="33">
        <v>52.82002</v>
      </c>
      <c r="V147" s="33">
        <v>49.986429999999999</v>
      </c>
      <c r="W147" s="33">
        <v>45.54692</v>
      </c>
      <c r="X147" s="33">
        <v>43.954189999999997</v>
      </c>
      <c r="Y147" s="33">
        <v>42.13147</v>
      </c>
      <c r="Z147" s="33">
        <v>39.65137</v>
      </c>
      <c r="AA147" s="33">
        <v>36.294649999999997</v>
      </c>
      <c r="AB147" s="33">
        <v>33.068170000000002</v>
      </c>
      <c r="AC147" s="33">
        <v>-6.9396200000000005E-2</v>
      </c>
      <c r="AD147" s="33">
        <v>-2.74358E-2</v>
      </c>
      <c r="AE147" s="33">
        <v>0.1732078</v>
      </c>
      <c r="AF147" s="33">
        <v>0.1812935</v>
      </c>
      <c r="AG147" s="33">
        <v>0.19944770000000001</v>
      </c>
      <c r="AH147" s="33">
        <v>-7.77283E-2</v>
      </c>
      <c r="AI147" s="33">
        <v>-1.5749599999999999E-2</v>
      </c>
      <c r="AJ147" s="33">
        <v>0.1146281</v>
      </c>
      <c r="AK147" s="33">
        <v>-4.5774000000000002E-2</v>
      </c>
      <c r="AL147" s="33">
        <v>-0.1635964</v>
      </c>
      <c r="AM147" s="33">
        <v>-0.292881</v>
      </c>
      <c r="AN147" s="33">
        <v>-4.2021299999999998E-2</v>
      </c>
      <c r="AO147" s="33">
        <v>-0.120931</v>
      </c>
      <c r="AP147" s="33">
        <v>-0.2005825</v>
      </c>
      <c r="AQ147" s="33">
        <v>-0.32285960000000002</v>
      </c>
      <c r="AR147" s="33">
        <v>-0.44149240000000001</v>
      </c>
      <c r="AS147" s="33">
        <v>-0.23410249999999999</v>
      </c>
      <c r="AT147" s="33">
        <v>-0.2077319</v>
      </c>
      <c r="AU147" s="33">
        <v>-0.2146807</v>
      </c>
      <c r="AV147" s="33">
        <v>1.8781800000000001E-2</v>
      </c>
      <c r="AW147" s="33">
        <v>7.0818400000000004E-2</v>
      </c>
      <c r="AX147" s="33">
        <v>-9.1471200000000003E-2</v>
      </c>
      <c r="AY147" s="33">
        <v>0.14124349999999999</v>
      </c>
      <c r="AZ147" s="33">
        <v>-1.3251999999999999E-3</v>
      </c>
      <c r="BA147" s="33">
        <v>0.1595077</v>
      </c>
      <c r="BB147" s="33">
        <v>0.2030737</v>
      </c>
      <c r="BC147" s="33">
        <v>0.40257419999999999</v>
      </c>
      <c r="BD147" s="33">
        <v>0.40374090000000001</v>
      </c>
      <c r="BE147" s="33">
        <v>0.43795329999999999</v>
      </c>
      <c r="BF147" s="33">
        <v>0.20442669999999999</v>
      </c>
      <c r="BG147" s="33">
        <v>0.23949000000000001</v>
      </c>
      <c r="BH147" s="33">
        <v>0.39532800000000001</v>
      </c>
      <c r="BI147" s="33">
        <v>0.28513870000000002</v>
      </c>
      <c r="BJ147" s="33">
        <v>0.1896496</v>
      </c>
      <c r="BK147" s="33">
        <v>7.1001900000000007E-2</v>
      </c>
      <c r="BL147" s="33">
        <v>0.3207969</v>
      </c>
      <c r="BM147" s="33">
        <v>0.24397099999999999</v>
      </c>
      <c r="BN147" s="33">
        <v>0.15747369999999999</v>
      </c>
      <c r="BO147" s="33">
        <v>1.7986700000000001E-2</v>
      </c>
      <c r="BP147" s="33">
        <v>-0.1185201</v>
      </c>
      <c r="BQ147" s="33">
        <v>6.1378599999999998E-2</v>
      </c>
      <c r="BR147" s="33">
        <v>8.8161500000000004E-2</v>
      </c>
      <c r="BS147" s="33">
        <v>8.6735000000000007E-2</v>
      </c>
      <c r="BT147" s="33">
        <v>0.3288816</v>
      </c>
      <c r="BU147" s="33">
        <v>0.37346659999999998</v>
      </c>
      <c r="BV147" s="33">
        <v>0.20303679999999999</v>
      </c>
      <c r="BW147" s="33">
        <v>0.42933870000000002</v>
      </c>
      <c r="BX147" s="33">
        <v>0.28021770000000001</v>
      </c>
      <c r="BY147" s="33">
        <v>0.31804579999999999</v>
      </c>
      <c r="BZ147" s="33">
        <v>0.36272389999999999</v>
      </c>
      <c r="CA147" s="33">
        <v>0.56143270000000001</v>
      </c>
      <c r="CB147" s="33">
        <v>0.55780730000000001</v>
      </c>
      <c r="CC147" s="33">
        <v>0.6031415</v>
      </c>
      <c r="CD147" s="33">
        <v>0.39984629999999999</v>
      </c>
      <c r="CE147" s="33">
        <v>0.41626809999999997</v>
      </c>
      <c r="CF147" s="33">
        <v>0.58974000000000004</v>
      </c>
      <c r="CG147" s="33">
        <v>0.5143278</v>
      </c>
      <c r="CH147" s="33">
        <v>0.43430669999999999</v>
      </c>
      <c r="CI147" s="33">
        <v>0.32302609999999998</v>
      </c>
      <c r="CJ147" s="33">
        <v>0.57208369999999997</v>
      </c>
      <c r="CK147" s="33">
        <v>0.49670110000000001</v>
      </c>
      <c r="CL147" s="33">
        <v>0.4054623</v>
      </c>
      <c r="CM147" s="33">
        <v>0.2540559</v>
      </c>
      <c r="CN147" s="33">
        <v>0.1051696</v>
      </c>
      <c r="CO147" s="33">
        <v>0.26602789999999998</v>
      </c>
      <c r="CP147" s="33">
        <v>0.29309639999999998</v>
      </c>
      <c r="CQ147" s="33">
        <v>0.2954946</v>
      </c>
      <c r="CR147" s="33">
        <v>0.54365580000000002</v>
      </c>
      <c r="CS147" s="33">
        <v>0.58307980000000004</v>
      </c>
      <c r="CT147" s="33">
        <v>0.40701209999999999</v>
      </c>
      <c r="CU147" s="33">
        <v>0.6288726</v>
      </c>
      <c r="CV147" s="33">
        <v>0.47521350000000001</v>
      </c>
      <c r="CW147" s="33">
        <v>0.4765839</v>
      </c>
      <c r="CX147" s="33">
        <v>0.522374</v>
      </c>
      <c r="CY147" s="33">
        <v>0.72029120000000002</v>
      </c>
      <c r="CZ147" s="33">
        <v>0.71187370000000005</v>
      </c>
      <c r="DA147" s="33">
        <v>0.7683297</v>
      </c>
      <c r="DB147" s="33">
        <v>0.59526590000000001</v>
      </c>
      <c r="DC147" s="33">
        <v>0.59304619999999997</v>
      </c>
      <c r="DD147" s="33">
        <v>0.78415190000000001</v>
      </c>
      <c r="DE147" s="33">
        <v>0.74351699999999998</v>
      </c>
      <c r="DF147" s="33">
        <v>0.67896380000000001</v>
      </c>
      <c r="DG147" s="33">
        <v>0.57505019999999996</v>
      </c>
      <c r="DH147" s="33">
        <v>0.82337050000000001</v>
      </c>
      <c r="DI147" s="33">
        <v>0.74943110000000002</v>
      </c>
      <c r="DJ147" s="33">
        <v>0.65345089999999995</v>
      </c>
      <c r="DK147" s="33">
        <v>0.49012509999999998</v>
      </c>
      <c r="DL147" s="33">
        <v>0.32885920000000002</v>
      </c>
      <c r="DM147" s="33">
        <v>0.47067720000000002</v>
      </c>
      <c r="DN147" s="33">
        <v>0.49803130000000001</v>
      </c>
      <c r="DO147" s="33">
        <v>0.50425419999999999</v>
      </c>
      <c r="DP147" s="33">
        <v>0.75843000000000005</v>
      </c>
      <c r="DQ147" s="33">
        <v>0.79269299999999998</v>
      </c>
      <c r="DR147" s="33">
        <v>0.61098739999999996</v>
      </c>
      <c r="DS147" s="33">
        <v>0.82840650000000005</v>
      </c>
      <c r="DT147" s="33">
        <v>0.67020919999999995</v>
      </c>
      <c r="DU147" s="33">
        <v>0.7054878</v>
      </c>
      <c r="DV147" s="33">
        <v>0.75288359999999999</v>
      </c>
      <c r="DW147" s="33">
        <v>0.94965759999999999</v>
      </c>
      <c r="DX147" s="33">
        <v>0.93432119999999996</v>
      </c>
      <c r="DY147" s="33">
        <v>1.0068349999999999</v>
      </c>
      <c r="DZ147" s="33">
        <v>0.8774208</v>
      </c>
      <c r="EA147" s="33">
        <v>0.84828590000000004</v>
      </c>
      <c r="EB147" s="33">
        <v>1.0648519999999999</v>
      </c>
      <c r="EC147" s="33">
        <v>1.07443</v>
      </c>
      <c r="ED147" s="33">
        <v>1.0322100000000001</v>
      </c>
      <c r="EE147" s="33">
        <v>0.93893309999999996</v>
      </c>
      <c r="EF147" s="33">
        <v>1.1861889999999999</v>
      </c>
      <c r="EG147" s="33">
        <v>1.114333</v>
      </c>
      <c r="EH147" s="33">
        <v>1.0115069999999999</v>
      </c>
      <c r="EI147" s="33">
        <v>0.83097140000000003</v>
      </c>
      <c r="EJ147" s="33">
        <v>0.65183159999999996</v>
      </c>
      <c r="EK147" s="33">
        <v>0.76615829999999996</v>
      </c>
      <c r="EL147" s="33">
        <v>0.79392470000000004</v>
      </c>
      <c r="EM147" s="33">
        <v>0.80566990000000005</v>
      </c>
      <c r="EN147" s="33">
        <v>1.06853</v>
      </c>
      <c r="EO147" s="33">
        <v>1.0953409999999999</v>
      </c>
      <c r="EP147" s="33">
        <v>0.90549539999999995</v>
      </c>
      <c r="EQ147" s="33">
        <v>1.1165020000000001</v>
      </c>
      <c r="ER147" s="33">
        <v>0.95175220000000005</v>
      </c>
      <c r="ES147" s="33">
        <v>73.476680000000002</v>
      </c>
      <c r="ET147" s="33">
        <v>74.567329999999998</v>
      </c>
      <c r="EU147" s="33">
        <v>73.254639999999995</v>
      </c>
      <c r="EV147" s="33">
        <v>73.15634</v>
      </c>
      <c r="EW147" s="33">
        <v>72.370170000000002</v>
      </c>
      <c r="EX147" s="33">
        <v>72.197140000000005</v>
      </c>
      <c r="EY147" s="33">
        <v>72.522400000000005</v>
      </c>
      <c r="EZ147" s="33">
        <v>72.659869999999998</v>
      </c>
      <c r="FA147" s="33">
        <v>78.999049999999997</v>
      </c>
      <c r="FB147" s="33">
        <v>86.765090000000001</v>
      </c>
      <c r="FC147" s="33">
        <v>92.630229999999997</v>
      </c>
      <c r="FD147" s="33">
        <v>96.089370000000002</v>
      </c>
      <c r="FE147" s="33">
        <v>96.688209999999998</v>
      </c>
      <c r="FF147" s="33">
        <v>96.258260000000007</v>
      </c>
      <c r="FG147" s="33">
        <v>95.716949999999997</v>
      </c>
      <c r="FH147" s="33">
        <v>94.729389999999995</v>
      </c>
      <c r="FI147" s="33">
        <v>93.683530000000005</v>
      </c>
      <c r="FJ147" s="33">
        <v>91.336190000000002</v>
      </c>
      <c r="FK147" s="33">
        <v>88.766350000000003</v>
      </c>
      <c r="FL147" s="33">
        <v>85.945179999999993</v>
      </c>
      <c r="FM147" s="33">
        <v>82.332980000000006</v>
      </c>
      <c r="FN147" s="33">
        <v>80.937430000000006</v>
      </c>
      <c r="FO147" s="33">
        <v>79.703519999999997</v>
      </c>
      <c r="FP147" s="33">
        <v>78.503460000000004</v>
      </c>
      <c r="FQ147" s="33">
        <v>7.735951</v>
      </c>
      <c r="FR147" s="33">
        <v>0.41244399999999998</v>
      </c>
      <c r="FS147">
        <v>0</v>
      </c>
    </row>
    <row r="148" spans="1:175" x14ac:dyDescent="0.2">
      <c r="A148" t="s">
        <v>181</v>
      </c>
      <c r="B148" t="s">
        <v>227</v>
      </c>
      <c r="C148">
        <v>42980</v>
      </c>
      <c r="D148">
        <v>6879</v>
      </c>
      <c r="E148" s="33">
        <v>30.25197</v>
      </c>
      <c r="F148" s="33">
        <v>29.055579999999999</v>
      </c>
      <c r="G148" s="33">
        <v>28.38064</v>
      </c>
      <c r="H148" s="33">
        <v>28.00666</v>
      </c>
      <c r="I148" s="33">
        <v>28.34169</v>
      </c>
      <c r="J148" s="33">
        <v>29.523630000000001</v>
      </c>
      <c r="K148" s="33">
        <v>30.646519999999999</v>
      </c>
      <c r="L148" s="33">
        <v>32.202939999999998</v>
      </c>
      <c r="M148" s="33">
        <v>35.494900000000001</v>
      </c>
      <c r="N148" s="33">
        <v>38.711289999999998</v>
      </c>
      <c r="O148" s="33">
        <v>41.251399999999997</v>
      </c>
      <c r="P148" s="33">
        <v>42.859470000000002</v>
      </c>
      <c r="Q148" s="33">
        <v>43.70861</v>
      </c>
      <c r="R148" s="33">
        <v>43.704470000000001</v>
      </c>
      <c r="S148" s="33">
        <v>43.63017</v>
      </c>
      <c r="T148" s="33">
        <v>43.536459999999998</v>
      </c>
      <c r="U148" s="33">
        <v>43.550899999999999</v>
      </c>
      <c r="V148" s="33">
        <v>43.197510000000001</v>
      </c>
      <c r="W148" s="33">
        <v>42.01482</v>
      </c>
      <c r="X148" s="33">
        <v>41.572760000000002</v>
      </c>
      <c r="Y148" s="33">
        <v>40.426650000000002</v>
      </c>
      <c r="Z148" s="33">
        <v>38.568440000000002</v>
      </c>
      <c r="AA148" s="33">
        <v>36.032690000000002</v>
      </c>
      <c r="AB148" s="33">
        <v>33.590020000000003</v>
      </c>
      <c r="AC148" s="33">
        <v>-0.53859570000000001</v>
      </c>
      <c r="AD148" s="33">
        <v>-0.39335569999999997</v>
      </c>
      <c r="AE148" s="33">
        <v>-0.2000285</v>
      </c>
      <c r="AF148" s="33">
        <v>-0.2291202</v>
      </c>
      <c r="AG148" s="33">
        <v>-0.53585269999999996</v>
      </c>
      <c r="AH148" s="33">
        <v>-0.64292450000000001</v>
      </c>
      <c r="AI148" s="33">
        <v>-1.085418</v>
      </c>
      <c r="AJ148" s="33">
        <v>-1.3363069999999999</v>
      </c>
      <c r="AK148" s="33">
        <v>-1.615826</v>
      </c>
      <c r="AL148" s="33">
        <v>-1.9700580000000001</v>
      </c>
      <c r="AM148" s="33">
        <v>-2.0147810000000002</v>
      </c>
      <c r="AN148" s="33">
        <v>-2.013414</v>
      </c>
      <c r="AO148" s="33">
        <v>-2.252567</v>
      </c>
      <c r="AP148" s="33">
        <v>-1.6126910000000001</v>
      </c>
      <c r="AQ148" s="33">
        <v>-1.413287</v>
      </c>
      <c r="AR148" s="33">
        <v>-1.3339890000000001</v>
      </c>
      <c r="AS148" s="33">
        <v>-1.2364569999999999</v>
      </c>
      <c r="AT148" s="33">
        <v>-0.99508640000000004</v>
      </c>
      <c r="AU148" s="33">
        <v>-0.79292359999999995</v>
      </c>
      <c r="AV148" s="33">
        <v>-0.85470829999999998</v>
      </c>
      <c r="AW148" s="33">
        <v>-0.8240826</v>
      </c>
      <c r="AX148" s="33">
        <v>-0.92556229999999995</v>
      </c>
      <c r="AY148" s="33">
        <v>-0.99386099999999999</v>
      </c>
      <c r="AZ148" s="33">
        <v>-0.91777969999999998</v>
      </c>
      <c r="BA148" s="33">
        <v>-0.28770610000000002</v>
      </c>
      <c r="BB148" s="33">
        <v>-0.14379980000000001</v>
      </c>
      <c r="BC148" s="33">
        <v>4.0387600000000003E-2</v>
      </c>
      <c r="BD148" s="33">
        <v>4.1124999999999998E-3</v>
      </c>
      <c r="BE148" s="33">
        <v>-0.2931974</v>
      </c>
      <c r="BF148" s="33">
        <v>-0.41077350000000001</v>
      </c>
      <c r="BG148" s="33">
        <v>-0.83066379999999995</v>
      </c>
      <c r="BH148" s="33">
        <v>-1.0649329999999999</v>
      </c>
      <c r="BI148" s="33">
        <v>-1.3200449999999999</v>
      </c>
      <c r="BJ148" s="33">
        <v>-1.651133</v>
      </c>
      <c r="BK148" s="33">
        <v>-1.678463</v>
      </c>
      <c r="BL148" s="33">
        <v>-1.667964</v>
      </c>
      <c r="BM148" s="33">
        <v>-1.8960980000000001</v>
      </c>
      <c r="BN148" s="33">
        <v>-1.2628680000000001</v>
      </c>
      <c r="BO148" s="33">
        <v>-1.079197</v>
      </c>
      <c r="BP148" s="33">
        <v>-1.0129049999999999</v>
      </c>
      <c r="BQ148" s="33">
        <v>-0.91559840000000003</v>
      </c>
      <c r="BR148" s="33">
        <v>-0.65688040000000003</v>
      </c>
      <c r="BS148" s="33">
        <v>-0.45803389999999999</v>
      </c>
      <c r="BT148" s="33">
        <v>-0.51812860000000005</v>
      </c>
      <c r="BU148" s="33">
        <v>-0.48719010000000001</v>
      </c>
      <c r="BV148" s="33">
        <v>-0.57726089999999997</v>
      </c>
      <c r="BW148" s="33">
        <v>-0.61647620000000003</v>
      </c>
      <c r="BX148" s="33">
        <v>-0.54062319999999997</v>
      </c>
      <c r="BY148" s="33">
        <v>-0.11394070000000001</v>
      </c>
      <c r="BZ148" s="33">
        <v>2.90418E-2</v>
      </c>
      <c r="CA148" s="33">
        <v>0.206899</v>
      </c>
      <c r="CB148" s="33">
        <v>0.16564870000000001</v>
      </c>
      <c r="CC148" s="33">
        <v>-0.1251351</v>
      </c>
      <c r="CD148" s="33">
        <v>-0.2499864</v>
      </c>
      <c r="CE148" s="33">
        <v>-0.65422219999999998</v>
      </c>
      <c r="CF148" s="33">
        <v>-0.87697959999999997</v>
      </c>
      <c r="CG148" s="33">
        <v>-1.1151869999999999</v>
      </c>
      <c r="CH148" s="33">
        <v>-1.430247</v>
      </c>
      <c r="CI148" s="33">
        <v>-1.4455309999999999</v>
      </c>
      <c r="CJ148" s="33">
        <v>-1.428706</v>
      </c>
      <c r="CK148" s="33">
        <v>-1.6492089999999999</v>
      </c>
      <c r="CL148" s="33">
        <v>-1.020581</v>
      </c>
      <c r="CM148" s="33">
        <v>-0.84780730000000004</v>
      </c>
      <c r="CN148" s="33">
        <v>-0.79052359999999999</v>
      </c>
      <c r="CO148" s="33">
        <v>-0.69337249999999995</v>
      </c>
      <c r="CP148" s="33">
        <v>-0.42264010000000002</v>
      </c>
      <c r="CQ148" s="33">
        <v>-0.22609029999999999</v>
      </c>
      <c r="CR148" s="33">
        <v>-0.2850145</v>
      </c>
      <c r="CS148" s="33">
        <v>-0.25385940000000001</v>
      </c>
      <c r="CT148" s="33">
        <v>-0.3360283</v>
      </c>
      <c r="CU148" s="33">
        <v>-0.35510069999999999</v>
      </c>
      <c r="CV148" s="33">
        <v>-0.27940589999999998</v>
      </c>
      <c r="CW148" s="33">
        <v>5.9824700000000001E-2</v>
      </c>
      <c r="CX148" s="33">
        <v>0.20188339999999999</v>
      </c>
      <c r="CY148" s="33">
        <v>0.37341039999999998</v>
      </c>
      <c r="CZ148" s="33">
        <v>0.3271849</v>
      </c>
      <c r="DA148" s="33">
        <v>4.2927199999999999E-2</v>
      </c>
      <c r="DB148" s="33">
        <v>-8.9199299999999995E-2</v>
      </c>
      <c r="DC148" s="33">
        <v>-0.4777806</v>
      </c>
      <c r="DD148" s="33">
        <v>-0.68902649999999999</v>
      </c>
      <c r="DE148" s="33">
        <v>-0.91032959999999996</v>
      </c>
      <c r="DF148" s="33">
        <v>-1.2093609999999999</v>
      </c>
      <c r="DG148" s="33">
        <v>-1.212599</v>
      </c>
      <c r="DH148" s="33">
        <v>-1.1894480000000001</v>
      </c>
      <c r="DI148" s="33">
        <v>-1.40232</v>
      </c>
      <c r="DJ148" s="33">
        <v>-0.77829440000000005</v>
      </c>
      <c r="DK148" s="33">
        <v>-0.61641749999999995</v>
      </c>
      <c r="DL148" s="33">
        <v>-0.56814209999999998</v>
      </c>
      <c r="DM148" s="33">
        <v>-0.47114660000000003</v>
      </c>
      <c r="DN148" s="33">
        <v>-0.1883997</v>
      </c>
      <c r="DO148" s="33">
        <v>5.8532999999999996E-3</v>
      </c>
      <c r="DP148" s="33">
        <v>-5.1900399999999999E-2</v>
      </c>
      <c r="DQ148" s="33">
        <v>-2.05287E-2</v>
      </c>
      <c r="DR148" s="33">
        <v>-9.47958E-2</v>
      </c>
      <c r="DS148" s="33">
        <v>-9.3725199999999995E-2</v>
      </c>
      <c r="DT148" s="33">
        <v>-1.81885E-2</v>
      </c>
      <c r="DU148" s="33">
        <v>0.3107144</v>
      </c>
      <c r="DV148" s="33">
        <v>0.45143929999999999</v>
      </c>
      <c r="DW148" s="33">
        <v>0.61382650000000005</v>
      </c>
      <c r="DX148" s="33">
        <v>0.56041759999999996</v>
      </c>
      <c r="DY148" s="33">
        <v>0.28558250000000002</v>
      </c>
      <c r="DZ148" s="33">
        <v>0.14295169999999999</v>
      </c>
      <c r="EA148" s="33">
        <v>-0.2230269</v>
      </c>
      <c r="EB148" s="33">
        <v>-0.41765200000000002</v>
      </c>
      <c r="EC148" s="33">
        <v>-0.61454790000000004</v>
      </c>
      <c r="ED148" s="33">
        <v>-0.89043629999999996</v>
      </c>
      <c r="EE148" s="33">
        <v>-0.87628139999999999</v>
      </c>
      <c r="EF148" s="33">
        <v>-0.84399800000000003</v>
      </c>
      <c r="EG148" s="33">
        <v>-1.0458510000000001</v>
      </c>
      <c r="EH148" s="33">
        <v>-0.42847109999999999</v>
      </c>
      <c r="EI148" s="33">
        <v>-0.28232740000000001</v>
      </c>
      <c r="EJ148" s="33">
        <v>-0.24705849999999999</v>
      </c>
      <c r="EK148" s="33">
        <v>-0.1502877</v>
      </c>
      <c r="EL148" s="33">
        <v>0.1498062</v>
      </c>
      <c r="EM148" s="33">
        <v>0.34074300000000002</v>
      </c>
      <c r="EN148" s="33">
        <v>0.28467920000000002</v>
      </c>
      <c r="EO148" s="33">
        <v>0.31636379999999997</v>
      </c>
      <c r="EP148" s="33">
        <v>0.2535057</v>
      </c>
      <c r="EQ148" s="33">
        <v>0.28365960000000001</v>
      </c>
      <c r="ER148" s="33">
        <v>0.35896790000000001</v>
      </c>
      <c r="ES148" s="33">
        <v>77.589969999999994</v>
      </c>
      <c r="ET148" s="33">
        <v>76.464510000000004</v>
      </c>
      <c r="EU148" s="33">
        <v>75.377319999999997</v>
      </c>
      <c r="EV148" s="33">
        <v>75.301929999999999</v>
      </c>
      <c r="EW148" s="33">
        <v>74.660269999999997</v>
      </c>
      <c r="EX148" s="33">
        <v>73.644750000000002</v>
      </c>
      <c r="EY148" s="33">
        <v>73.744119999999995</v>
      </c>
      <c r="EZ148" s="33">
        <v>73.805620000000005</v>
      </c>
      <c r="FA148" s="33">
        <v>76.374639999999999</v>
      </c>
      <c r="FB148" s="33">
        <v>81.119900000000001</v>
      </c>
      <c r="FC148" s="33">
        <v>86.891530000000003</v>
      </c>
      <c r="FD148" s="33">
        <v>90.864829999999998</v>
      </c>
      <c r="FE148" s="33">
        <v>94.709299999999999</v>
      </c>
      <c r="FF148" s="33">
        <v>97.202610000000007</v>
      </c>
      <c r="FG148" s="33">
        <v>95.522350000000003</v>
      </c>
      <c r="FH148" s="33">
        <v>93.963099999999997</v>
      </c>
      <c r="FI148" s="33">
        <v>93.715509999999995</v>
      </c>
      <c r="FJ148" s="33">
        <v>93.848780000000005</v>
      </c>
      <c r="FK148" s="33">
        <v>92.121949999999998</v>
      </c>
      <c r="FL148" s="33">
        <v>89.524540000000002</v>
      </c>
      <c r="FM148" s="33">
        <v>86.424840000000003</v>
      </c>
      <c r="FN148" s="33">
        <v>86.522930000000002</v>
      </c>
      <c r="FO148" s="33">
        <v>87.985519999999994</v>
      </c>
      <c r="FP148" s="33">
        <v>87.260599999999997</v>
      </c>
      <c r="FQ148" s="33">
        <v>8.2631119999999996</v>
      </c>
      <c r="FR148" s="33">
        <v>0.42534050000000001</v>
      </c>
      <c r="FS148">
        <v>0</v>
      </c>
    </row>
    <row r="149" spans="1:175" x14ac:dyDescent="0.2">
      <c r="A149" t="s">
        <v>181</v>
      </c>
      <c r="B149" t="s">
        <v>227</v>
      </c>
      <c r="C149" t="s">
        <v>235</v>
      </c>
      <c r="D149">
        <v>6877</v>
      </c>
      <c r="E149" s="33">
        <v>29.987850000000002</v>
      </c>
      <c r="F149" s="33">
        <v>28.906220000000001</v>
      </c>
      <c r="G149" s="33">
        <v>28.497430000000001</v>
      </c>
      <c r="H149" s="33">
        <v>28.393000000000001</v>
      </c>
      <c r="I149" s="33">
        <v>29.76352</v>
      </c>
      <c r="J149" s="33">
        <v>32.643520000000002</v>
      </c>
      <c r="K149" s="33">
        <v>36.619039999999998</v>
      </c>
      <c r="L149" s="33">
        <v>40.848759999999999</v>
      </c>
      <c r="M149" s="33">
        <v>45.92783</v>
      </c>
      <c r="N149" s="33">
        <v>50.375819999999997</v>
      </c>
      <c r="O149" s="33">
        <v>53.537039999999998</v>
      </c>
      <c r="P149" s="33">
        <v>55.473390000000002</v>
      </c>
      <c r="Q149" s="33">
        <v>56.254759999999997</v>
      </c>
      <c r="R149" s="33">
        <v>56.611899999999999</v>
      </c>
      <c r="S149" s="33">
        <v>55.897669999999998</v>
      </c>
      <c r="T149" s="33">
        <v>54.718119999999999</v>
      </c>
      <c r="U149" s="33">
        <v>52.889749999999999</v>
      </c>
      <c r="V149" s="33">
        <v>50.368609999999997</v>
      </c>
      <c r="W149" s="33">
        <v>45.764009999999999</v>
      </c>
      <c r="X149" s="33">
        <v>43.77178</v>
      </c>
      <c r="Y149" s="33">
        <v>41.753889999999998</v>
      </c>
      <c r="Z149" s="33">
        <v>38.965649999999997</v>
      </c>
      <c r="AA149" s="33">
        <v>35.406959999999998</v>
      </c>
      <c r="AB149" s="33">
        <v>32.396450000000002</v>
      </c>
      <c r="AC149" s="33">
        <v>0.14753930000000001</v>
      </c>
      <c r="AD149" s="33">
        <v>0.22452159999999999</v>
      </c>
      <c r="AE149" s="33">
        <v>0.44030259999999999</v>
      </c>
      <c r="AF149" s="33">
        <v>0.36827700000000002</v>
      </c>
      <c r="AG149" s="33">
        <v>0.48871730000000002</v>
      </c>
      <c r="AH149" s="33">
        <v>0.2133987</v>
      </c>
      <c r="AI149" s="33">
        <v>0.14978050000000001</v>
      </c>
      <c r="AJ149" s="33">
        <v>0.18292629999999999</v>
      </c>
      <c r="AK149" s="33">
        <v>6.5699499999999994E-2</v>
      </c>
      <c r="AL149" s="33">
        <v>-8.8888599999999998E-2</v>
      </c>
      <c r="AM149" s="33">
        <v>-0.1415313</v>
      </c>
      <c r="AN149" s="33">
        <v>-4.4081599999999999E-2</v>
      </c>
      <c r="AO149" s="33">
        <v>-0.1113543</v>
      </c>
      <c r="AP149" s="33">
        <v>-0.1245579</v>
      </c>
      <c r="AQ149" s="33">
        <v>-0.25129889999999999</v>
      </c>
      <c r="AR149" s="33">
        <v>-0.1039413</v>
      </c>
      <c r="AS149" s="33">
        <v>9.7062800000000005E-2</v>
      </c>
      <c r="AT149" s="33">
        <v>0.11754439999999999</v>
      </c>
      <c r="AU149" s="33">
        <v>-3.0712300000000001E-2</v>
      </c>
      <c r="AV149" s="33">
        <v>-3.3633299999999998E-2</v>
      </c>
      <c r="AW149" s="33">
        <v>-2.7586099999999999E-2</v>
      </c>
      <c r="AX149" s="33">
        <v>-0.16825319999999999</v>
      </c>
      <c r="AY149" s="33">
        <v>-3.7574999999999997E-2</v>
      </c>
      <c r="AZ149" s="33">
        <v>-6.5428999999999999E-3</v>
      </c>
      <c r="BA149" s="33">
        <v>0.36239470000000001</v>
      </c>
      <c r="BB149" s="33">
        <v>0.42407240000000002</v>
      </c>
      <c r="BC149" s="33">
        <v>0.64807429999999999</v>
      </c>
      <c r="BD149" s="33">
        <v>0.57131589999999999</v>
      </c>
      <c r="BE149" s="33">
        <v>0.69062920000000005</v>
      </c>
      <c r="BF149" s="33">
        <v>0.43774580000000002</v>
      </c>
      <c r="BG149" s="33">
        <v>0.36272850000000001</v>
      </c>
      <c r="BH149" s="33">
        <v>0.41051290000000001</v>
      </c>
      <c r="BI149" s="33">
        <v>0.31849450000000001</v>
      </c>
      <c r="BJ149" s="33">
        <v>0.17433850000000001</v>
      </c>
      <c r="BK149" s="33">
        <v>0.13693730000000001</v>
      </c>
      <c r="BL149" s="33">
        <v>0.23875969999999999</v>
      </c>
      <c r="BM149" s="33">
        <v>0.17560619999999999</v>
      </c>
      <c r="BN149" s="33">
        <v>0.16358210000000001</v>
      </c>
      <c r="BO149" s="33">
        <v>1.4573600000000001E-2</v>
      </c>
      <c r="BP149" s="33">
        <v>0.13565869999999999</v>
      </c>
      <c r="BQ149" s="33">
        <v>0.32401020000000003</v>
      </c>
      <c r="BR149" s="33">
        <v>0.35317280000000001</v>
      </c>
      <c r="BS149" s="33">
        <v>0.20293369999999999</v>
      </c>
      <c r="BT149" s="33">
        <v>0.2056375</v>
      </c>
      <c r="BU149" s="33">
        <v>0.20457719999999999</v>
      </c>
      <c r="BV149" s="33">
        <v>5.8692500000000002E-2</v>
      </c>
      <c r="BW149" s="33">
        <v>0.17751059999999999</v>
      </c>
      <c r="BX149" s="33">
        <v>0.20179050000000001</v>
      </c>
      <c r="BY149" s="33">
        <v>0.51120279999999996</v>
      </c>
      <c r="BZ149" s="33">
        <v>0.56228069999999997</v>
      </c>
      <c r="CA149" s="33">
        <v>0.79197629999999997</v>
      </c>
      <c r="CB149" s="33">
        <v>0.71194009999999996</v>
      </c>
      <c r="CC149" s="33">
        <v>0.83047269999999995</v>
      </c>
      <c r="CD149" s="33">
        <v>0.59312779999999998</v>
      </c>
      <c r="CE149" s="33">
        <v>0.51021559999999999</v>
      </c>
      <c r="CF149" s="33">
        <v>0.5681387</v>
      </c>
      <c r="CG149" s="33">
        <v>0.49357960000000001</v>
      </c>
      <c r="CH149" s="33">
        <v>0.35664879999999999</v>
      </c>
      <c r="CI149" s="33">
        <v>0.32980379999999998</v>
      </c>
      <c r="CJ149" s="33">
        <v>0.4346547</v>
      </c>
      <c r="CK149" s="33">
        <v>0.37435420000000003</v>
      </c>
      <c r="CL149" s="33">
        <v>0.36314689999999999</v>
      </c>
      <c r="CM149" s="33">
        <v>0.19871610000000001</v>
      </c>
      <c r="CN149" s="33">
        <v>0.30160500000000001</v>
      </c>
      <c r="CO149" s="33">
        <v>0.48119319999999999</v>
      </c>
      <c r="CP149" s="33">
        <v>0.5163683</v>
      </c>
      <c r="CQ149" s="33">
        <v>0.36475619999999997</v>
      </c>
      <c r="CR149" s="33">
        <v>0.37135570000000001</v>
      </c>
      <c r="CS149" s="33">
        <v>0.3653728</v>
      </c>
      <c r="CT149" s="33">
        <v>0.21587439999999999</v>
      </c>
      <c r="CU149" s="33">
        <v>0.3264782</v>
      </c>
      <c r="CV149" s="33">
        <v>0.34608159999999999</v>
      </c>
      <c r="CW149" s="33">
        <v>0.66001100000000001</v>
      </c>
      <c r="CX149" s="33">
        <v>0.70048889999999997</v>
      </c>
      <c r="CY149" s="33">
        <v>0.93587830000000005</v>
      </c>
      <c r="CZ149" s="33">
        <v>0.85256419999999999</v>
      </c>
      <c r="DA149" s="33">
        <v>0.97031619999999996</v>
      </c>
      <c r="DB149" s="33">
        <v>0.74850989999999995</v>
      </c>
      <c r="DC149" s="33">
        <v>0.65770280000000003</v>
      </c>
      <c r="DD149" s="33">
        <v>0.72576450000000003</v>
      </c>
      <c r="DE149" s="33">
        <v>0.66866460000000005</v>
      </c>
      <c r="DF149" s="33">
        <v>0.53895910000000002</v>
      </c>
      <c r="DG149" s="33">
        <v>0.52267030000000003</v>
      </c>
      <c r="DH149" s="33">
        <v>0.63054969999999999</v>
      </c>
      <c r="DI149" s="33">
        <v>0.57310220000000001</v>
      </c>
      <c r="DJ149" s="33">
        <v>0.56271179999999998</v>
      </c>
      <c r="DK149" s="33">
        <v>0.38285859999999999</v>
      </c>
      <c r="DL149" s="33">
        <v>0.4675512</v>
      </c>
      <c r="DM149" s="33">
        <v>0.63837639999999995</v>
      </c>
      <c r="DN149" s="33">
        <v>0.67956380000000005</v>
      </c>
      <c r="DO149" s="33">
        <v>0.52657869999999996</v>
      </c>
      <c r="DP149" s="33">
        <v>0.53707389999999999</v>
      </c>
      <c r="DQ149" s="33">
        <v>0.52616839999999998</v>
      </c>
      <c r="DR149" s="33">
        <v>0.37305640000000001</v>
      </c>
      <c r="DS149" s="33">
        <v>0.47544589999999998</v>
      </c>
      <c r="DT149" s="33">
        <v>0.49037259999999999</v>
      </c>
      <c r="DU149" s="33">
        <v>0.87486629999999999</v>
      </c>
      <c r="DV149" s="33">
        <v>0.9000397</v>
      </c>
      <c r="DW149" s="33">
        <v>1.1436500000000001</v>
      </c>
      <c r="DX149" s="33">
        <v>1.0556030000000001</v>
      </c>
      <c r="DY149" s="33">
        <v>1.172228</v>
      </c>
      <c r="DZ149" s="33">
        <v>0.97285690000000002</v>
      </c>
      <c r="EA149" s="33">
        <v>0.87065079999999995</v>
      </c>
      <c r="EB149" s="33">
        <v>0.95335110000000001</v>
      </c>
      <c r="EC149" s="33">
        <v>0.92145960000000005</v>
      </c>
      <c r="ED149" s="33">
        <v>0.80218619999999996</v>
      </c>
      <c r="EE149" s="33">
        <v>0.80113889999999999</v>
      </c>
      <c r="EF149" s="33">
        <v>0.91339110000000001</v>
      </c>
      <c r="EG149" s="33">
        <v>0.86006280000000002</v>
      </c>
      <c r="EH149" s="33">
        <v>0.85085169999999999</v>
      </c>
      <c r="EI149" s="33">
        <v>0.64873119999999995</v>
      </c>
      <c r="EJ149" s="33">
        <v>0.70715119999999998</v>
      </c>
      <c r="EK149" s="33">
        <v>0.86532370000000003</v>
      </c>
      <c r="EL149" s="33">
        <v>0.91519220000000001</v>
      </c>
      <c r="EM149" s="33">
        <v>0.76022460000000003</v>
      </c>
      <c r="EN149" s="33">
        <v>0.7763447</v>
      </c>
      <c r="EO149" s="33">
        <v>0.75833170000000005</v>
      </c>
      <c r="EP149" s="33">
        <v>0.60000209999999998</v>
      </c>
      <c r="EQ149" s="33">
        <v>0.69053149999999996</v>
      </c>
      <c r="ER149" s="33">
        <v>0.69870600000000005</v>
      </c>
      <c r="ES149" s="33">
        <v>73.677859999999995</v>
      </c>
      <c r="ET149" s="33">
        <v>73.879059999999996</v>
      </c>
      <c r="EU149" s="33">
        <v>72.916390000000007</v>
      </c>
      <c r="EV149" s="33">
        <v>72.694779999999994</v>
      </c>
      <c r="EW149" s="33">
        <v>72.467849999999999</v>
      </c>
      <c r="EX149" s="33">
        <v>72.232839999999996</v>
      </c>
      <c r="EY149" s="33">
        <v>72.148880000000005</v>
      </c>
      <c r="EZ149" s="33">
        <v>72.078220000000002</v>
      </c>
      <c r="FA149" s="33">
        <v>77.026750000000007</v>
      </c>
      <c r="FB149" s="33">
        <v>83.200680000000006</v>
      </c>
      <c r="FC149" s="33">
        <v>88.329059999999998</v>
      </c>
      <c r="FD149" s="33">
        <v>92.022930000000002</v>
      </c>
      <c r="FE149" s="33">
        <v>93.814890000000005</v>
      </c>
      <c r="FF149" s="33">
        <v>93.191090000000003</v>
      </c>
      <c r="FG149" s="33">
        <v>92.661349999999999</v>
      </c>
      <c r="FH149" s="33">
        <v>90.964200000000005</v>
      </c>
      <c r="FI149" s="33">
        <v>90.486429999999999</v>
      </c>
      <c r="FJ149" s="33">
        <v>89.001940000000005</v>
      </c>
      <c r="FK149" s="33">
        <v>87.194230000000005</v>
      </c>
      <c r="FL149" s="33">
        <v>83.187479999999994</v>
      </c>
      <c r="FM149" s="33">
        <v>79.825119999999998</v>
      </c>
      <c r="FN149" s="33">
        <v>78.448679999999996</v>
      </c>
      <c r="FO149" s="33">
        <v>77.125479999999996</v>
      </c>
      <c r="FP149" s="33">
        <v>75.713130000000007</v>
      </c>
      <c r="FQ149" s="33">
        <v>6.2908150000000003</v>
      </c>
      <c r="FR149" s="33">
        <v>0.32595400000000002</v>
      </c>
      <c r="FS149">
        <v>0</v>
      </c>
    </row>
    <row r="150" spans="1:175" x14ac:dyDescent="0.2">
      <c r="A150" t="s">
        <v>181</v>
      </c>
      <c r="B150" t="s">
        <v>219</v>
      </c>
      <c r="C150">
        <v>42978</v>
      </c>
      <c r="D150">
        <v>6212</v>
      </c>
      <c r="E150" s="33">
        <v>45.927039999999998</v>
      </c>
      <c r="F150" s="33">
        <v>44.253259999999997</v>
      </c>
      <c r="G150" s="33">
        <v>43.332459999999998</v>
      </c>
      <c r="H150" s="33">
        <v>42.923789999999997</v>
      </c>
      <c r="I150" s="33">
        <v>44.509529999999998</v>
      </c>
      <c r="J150" s="33">
        <v>49.214190000000002</v>
      </c>
      <c r="K150" s="33">
        <v>56.228810000000003</v>
      </c>
      <c r="L150" s="33">
        <v>63.642299999999999</v>
      </c>
      <c r="M150" s="33">
        <v>70.228380000000001</v>
      </c>
      <c r="N150" s="33">
        <v>75.323490000000007</v>
      </c>
      <c r="O150" s="33">
        <v>79.16968</v>
      </c>
      <c r="P150" s="33">
        <v>82.050160000000005</v>
      </c>
      <c r="Q150" s="33">
        <v>83.35369</v>
      </c>
      <c r="R150" s="33">
        <v>83.037859999999995</v>
      </c>
      <c r="S150" s="33">
        <v>82.2346</v>
      </c>
      <c r="T150" s="33">
        <v>79.283230000000003</v>
      </c>
      <c r="U150" s="33">
        <v>75.973500000000001</v>
      </c>
      <c r="V150" s="33">
        <v>72.705020000000005</v>
      </c>
      <c r="W150" s="33">
        <v>66.854569999999995</v>
      </c>
      <c r="X150" s="33">
        <v>63.63561</v>
      </c>
      <c r="Y150" s="33">
        <v>60.350009999999997</v>
      </c>
      <c r="Z150" s="33">
        <v>56.46942</v>
      </c>
      <c r="AA150" s="33">
        <v>51.889470000000003</v>
      </c>
      <c r="AB150" s="33">
        <v>48.549320000000002</v>
      </c>
      <c r="AC150" s="33">
        <v>-0.62413819999999998</v>
      </c>
      <c r="AD150" s="33">
        <v>-0.74395160000000005</v>
      </c>
      <c r="AE150" s="33">
        <v>-0.37983810000000001</v>
      </c>
      <c r="AF150" s="33">
        <v>-0.58999500000000005</v>
      </c>
      <c r="AG150" s="33">
        <v>-0.51726170000000005</v>
      </c>
      <c r="AH150" s="33">
        <v>-0.68908060000000004</v>
      </c>
      <c r="AI150" s="33">
        <v>-1.198844</v>
      </c>
      <c r="AJ150" s="33">
        <v>-0.47857290000000002</v>
      </c>
      <c r="AK150" s="33">
        <v>-1.197012</v>
      </c>
      <c r="AL150" s="33">
        <v>-1.371173</v>
      </c>
      <c r="AM150" s="33">
        <v>-0.55769619999999998</v>
      </c>
      <c r="AN150" s="33">
        <v>1.366606</v>
      </c>
      <c r="AO150" s="33">
        <v>1.384074</v>
      </c>
      <c r="AP150" s="33">
        <v>1.008141</v>
      </c>
      <c r="AQ150" s="33">
        <v>1.128711</v>
      </c>
      <c r="AR150" s="33">
        <v>1.819453</v>
      </c>
      <c r="AS150" s="33">
        <v>2.4674200000000002</v>
      </c>
      <c r="AT150" s="33">
        <v>2.0630850000000001</v>
      </c>
      <c r="AU150" s="33">
        <v>0.22076090000000001</v>
      </c>
      <c r="AV150" s="33">
        <v>-0.60992559999999996</v>
      </c>
      <c r="AW150" s="33">
        <v>-0.95428710000000005</v>
      </c>
      <c r="AX150" s="33">
        <v>-1.044224</v>
      </c>
      <c r="AY150" s="33">
        <v>-1.0823860000000001</v>
      </c>
      <c r="AZ150" s="33">
        <v>-1.3003899999999999</v>
      </c>
      <c r="BA150" s="33">
        <v>-0.1976406</v>
      </c>
      <c r="BB150" s="33">
        <v>-0.32362200000000002</v>
      </c>
      <c r="BC150" s="33">
        <v>3.9409300000000001E-2</v>
      </c>
      <c r="BD150" s="33">
        <v>-0.17342170000000001</v>
      </c>
      <c r="BE150" s="33">
        <v>-9.6808199999999997E-2</v>
      </c>
      <c r="BF150" s="33">
        <v>-0.26183250000000002</v>
      </c>
      <c r="BG150" s="33">
        <v>-0.74229710000000004</v>
      </c>
      <c r="BH150" s="33">
        <v>1.6946099999999999E-2</v>
      </c>
      <c r="BI150" s="33">
        <v>-0.67128679999999996</v>
      </c>
      <c r="BJ150" s="33">
        <v>-0.81427260000000001</v>
      </c>
      <c r="BK150" s="33">
        <v>-3.7717399999999998E-2</v>
      </c>
      <c r="BL150" s="33">
        <v>2.1630319999999998</v>
      </c>
      <c r="BM150" s="33">
        <v>2.217543</v>
      </c>
      <c r="BN150" s="33">
        <v>1.7950090000000001</v>
      </c>
      <c r="BO150" s="33">
        <v>1.9111309999999999</v>
      </c>
      <c r="BP150" s="33">
        <v>2.5842429999999998</v>
      </c>
      <c r="BQ150" s="33">
        <v>3.1909130000000001</v>
      </c>
      <c r="BR150" s="33">
        <v>2.7464279999999999</v>
      </c>
      <c r="BS150" s="33">
        <v>0.68685479999999999</v>
      </c>
      <c r="BT150" s="33">
        <v>-0.1689676</v>
      </c>
      <c r="BU150" s="33">
        <v>-0.5382285</v>
      </c>
      <c r="BV150" s="33">
        <v>-0.62914780000000003</v>
      </c>
      <c r="BW150" s="33">
        <v>-0.66084889999999996</v>
      </c>
      <c r="BX150" s="33">
        <v>-0.88795480000000004</v>
      </c>
      <c r="BY150" s="33">
        <v>9.7750299999999998E-2</v>
      </c>
      <c r="BZ150" s="33">
        <v>-3.25031E-2</v>
      </c>
      <c r="CA150" s="33">
        <v>0.32977879999999998</v>
      </c>
      <c r="CB150" s="33">
        <v>0.11509560000000001</v>
      </c>
      <c r="CC150" s="33">
        <v>0.19439670000000001</v>
      </c>
      <c r="CD150" s="33">
        <v>3.4078200000000003E-2</v>
      </c>
      <c r="CE150" s="33">
        <v>-0.42609390000000003</v>
      </c>
      <c r="CF150" s="33">
        <v>0.36014109999999999</v>
      </c>
      <c r="CG150" s="33">
        <v>-0.30717109999999997</v>
      </c>
      <c r="CH150" s="33">
        <v>-0.42856549999999999</v>
      </c>
      <c r="CI150" s="33">
        <v>0.32241829999999999</v>
      </c>
      <c r="CJ150" s="33">
        <v>2.7146340000000002</v>
      </c>
      <c r="CK150" s="33">
        <v>2.7948010000000001</v>
      </c>
      <c r="CL150" s="33">
        <v>2.3399909999999999</v>
      </c>
      <c r="CM150" s="33">
        <v>2.4530319999999999</v>
      </c>
      <c r="CN150" s="33">
        <v>3.1139350000000001</v>
      </c>
      <c r="CO150" s="33">
        <v>3.692002</v>
      </c>
      <c r="CP150" s="33">
        <v>3.2197100000000001</v>
      </c>
      <c r="CQ150" s="33">
        <v>1.0096700000000001</v>
      </c>
      <c r="CR150" s="33">
        <v>0.13643859999999999</v>
      </c>
      <c r="CS150" s="33">
        <v>-0.2500676</v>
      </c>
      <c r="CT150" s="33">
        <v>-0.34166750000000001</v>
      </c>
      <c r="CU150" s="33">
        <v>-0.36889349999999999</v>
      </c>
      <c r="CV150" s="33">
        <v>-0.60230329999999999</v>
      </c>
      <c r="CW150" s="33">
        <v>0.39314120000000002</v>
      </c>
      <c r="CX150" s="33">
        <v>0.25861590000000001</v>
      </c>
      <c r="CY150" s="33">
        <v>0.62014829999999999</v>
      </c>
      <c r="CZ150" s="33">
        <v>0.4036129</v>
      </c>
      <c r="DA150" s="33">
        <v>0.48560150000000002</v>
      </c>
      <c r="DB150" s="33">
        <v>0.32998889999999997</v>
      </c>
      <c r="DC150" s="33">
        <v>-0.10989069999999999</v>
      </c>
      <c r="DD150" s="33">
        <v>0.70333610000000002</v>
      </c>
      <c r="DE150" s="33">
        <v>5.6944500000000002E-2</v>
      </c>
      <c r="DF150" s="33">
        <v>-4.2858300000000002E-2</v>
      </c>
      <c r="DG150" s="33">
        <v>0.68255410000000005</v>
      </c>
      <c r="DH150" s="33">
        <v>3.2662360000000001</v>
      </c>
      <c r="DI150" s="33">
        <v>3.3720590000000001</v>
      </c>
      <c r="DJ150" s="33">
        <v>2.884973</v>
      </c>
      <c r="DK150" s="33">
        <v>2.9949330000000001</v>
      </c>
      <c r="DL150" s="33">
        <v>3.6436269999999999</v>
      </c>
      <c r="DM150" s="33">
        <v>4.1930909999999999</v>
      </c>
      <c r="DN150" s="33">
        <v>3.6929919999999998</v>
      </c>
      <c r="DO150" s="33">
        <v>1.3324849999999999</v>
      </c>
      <c r="DP150" s="33">
        <v>0.44184479999999998</v>
      </c>
      <c r="DQ150" s="33">
        <v>3.8093299999999997E-2</v>
      </c>
      <c r="DR150" s="33">
        <v>-5.4187199999999998E-2</v>
      </c>
      <c r="DS150" s="33">
        <v>-7.6938099999999995E-2</v>
      </c>
      <c r="DT150" s="33">
        <v>-0.31665179999999998</v>
      </c>
      <c r="DU150" s="33">
        <v>0.8196388</v>
      </c>
      <c r="DV150" s="33">
        <v>0.67894540000000003</v>
      </c>
      <c r="DW150" s="33">
        <v>1.039396</v>
      </c>
      <c r="DX150" s="33">
        <v>0.82018610000000003</v>
      </c>
      <c r="DY150" s="33">
        <v>0.9060551</v>
      </c>
      <c r="DZ150" s="33">
        <v>0.75723700000000005</v>
      </c>
      <c r="EA150" s="33">
        <v>0.34665649999999998</v>
      </c>
      <c r="EB150" s="33">
        <v>1.198855</v>
      </c>
      <c r="EC150" s="33">
        <v>0.58266969999999996</v>
      </c>
      <c r="ED150" s="33">
        <v>0.51404150000000004</v>
      </c>
      <c r="EE150" s="33">
        <v>1.2025330000000001</v>
      </c>
      <c r="EF150" s="33">
        <v>4.0626620000000004</v>
      </c>
      <c r="EG150" s="33">
        <v>4.2055280000000002</v>
      </c>
      <c r="EH150" s="33">
        <v>3.6718410000000001</v>
      </c>
      <c r="EI150" s="33">
        <v>3.7773530000000002</v>
      </c>
      <c r="EJ150" s="33">
        <v>4.408417</v>
      </c>
      <c r="EK150" s="33">
        <v>4.9165840000000003</v>
      </c>
      <c r="EL150" s="33">
        <v>4.3763360000000002</v>
      </c>
      <c r="EM150" s="33">
        <v>1.7985789999999999</v>
      </c>
      <c r="EN150" s="33">
        <v>0.8828028</v>
      </c>
      <c r="EO150" s="33">
        <v>0.4541519</v>
      </c>
      <c r="EP150" s="33">
        <v>0.36088880000000001</v>
      </c>
      <c r="EQ150" s="33">
        <v>0.34459919999999999</v>
      </c>
      <c r="ER150" s="33">
        <v>9.5783599999999997E-2</v>
      </c>
      <c r="ES150" s="33">
        <v>73.790480000000002</v>
      </c>
      <c r="ET150" s="33">
        <v>73.083929999999995</v>
      </c>
      <c r="EU150" s="33">
        <v>72.498080000000002</v>
      </c>
      <c r="EV150" s="33">
        <v>72.194739999999996</v>
      </c>
      <c r="EW150" s="33">
        <v>72.39922</v>
      </c>
      <c r="EX150" s="33">
        <v>72.157439999999994</v>
      </c>
      <c r="EY150" s="33">
        <v>71.629900000000006</v>
      </c>
      <c r="EZ150" s="33">
        <v>71.437460000000002</v>
      </c>
      <c r="FA150" s="33">
        <v>74.974069999999998</v>
      </c>
      <c r="FB150" s="33">
        <v>79.581500000000005</v>
      </c>
      <c r="FC150" s="33">
        <v>83.953370000000007</v>
      </c>
      <c r="FD150" s="33">
        <v>87.81438</v>
      </c>
      <c r="FE150" s="33">
        <v>90.808999999999997</v>
      </c>
      <c r="FF150" s="33">
        <v>89.912469999999999</v>
      </c>
      <c r="FG150" s="33">
        <v>89.46687</v>
      </c>
      <c r="FH150" s="33">
        <v>87.215530000000001</v>
      </c>
      <c r="FI150" s="33">
        <v>87.104349999999997</v>
      </c>
      <c r="FJ150" s="33">
        <v>86.618470000000002</v>
      </c>
      <c r="FK150" s="33">
        <v>85.397220000000004</v>
      </c>
      <c r="FL150" s="33">
        <v>80.499250000000004</v>
      </c>
      <c r="FM150" s="33">
        <v>77.390209999999996</v>
      </c>
      <c r="FN150" s="33">
        <v>75.952380000000005</v>
      </c>
      <c r="FO150" s="33">
        <v>74.491630000000001</v>
      </c>
      <c r="FP150" s="33">
        <v>72.835340000000002</v>
      </c>
      <c r="FQ150" s="33">
        <v>13.314819999999999</v>
      </c>
      <c r="FR150" s="33">
        <v>0.97689440000000005</v>
      </c>
      <c r="FS150">
        <v>0</v>
      </c>
    </row>
    <row r="151" spans="1:175" x14ac:dyDescent="0.2">
      <c r="A151" t="s">
        <v>181</v>
      </c>
      <c r="B151" t="s">
        <v>219</v>
      </c>
      <c r="C151">
        <v>42979</v>
      </c>
      <c r="D151">
        <v>6212</v>
      </c>
      <c r="E151" s="33">
        <v>46.067920000000001</v>
      </c>
      <c r="F151" s="33">
        <v>44.646769999999997</v>
      </c>
      <c r="G151" s="33">
        <v>43.701340000000002</v>
      </c>
      <c r="H151" s="33">
        <v>43.65446</v>
      </c>
      <c r="I151" s="33">
        <v>45.154380000000003</v>
      </c>
      <c r="J151" s="33">
        <v>49.175789999999999</v>
      </c>
      <c r="K151" s="33">
        <v>55.81185</v>
      </c>
      <c r="L151" s="33">
        <v>63.998539999999998</v>
      </c>
      <c r="M151" s="33">
        <v>72.476990000000001</v>
      </c>
      <c r="N151" s="33">
        <v>78.441810000000004</v>
      </c>
      <c r="O151" s="33">
        <v>82.46069</v>
      </c>
      <c r="P151" s="33">
        <v>84.232789999999994</v>
      </c>
      <c r="Q151" s="33">
        <v>84.398679999999999</v>
      </c>
      <c r="R151" s="33">
        <v>84.34648</v>
      </c>
      <c r="S151" s="33">
        <v>83.068280000000001</v>
      </c>
      <c r="T151" s="33">
        <v>79.675539999999998</v>
      </c>
      <c r="U151" s="33">
        <v>75.387770000000003</v>
      </c>
      <c r="V151" s="33">
        <v>71.237759999999994</v>
      </c>
      <c r="W151" s="33">
        <v>66.339600000000004</v>
      </c>
      <c r="X151" s="33">
        <v>64.02176</v>
      </c>
      <c r="Y151" s="33">
        <v>61.323300000000003</v>
      </c>
      <c r="Z151" s="33">
        <v>58.308129999999998</v>
      </c>
      <c r="AA151" s="33">
        <v>54.305050000000001</v>
      </c>
      <c r="AB151" s="33">
        <v>50.725270000000002</v>
      </c>
      <c r="AC151" s="33">
        <v>-1.1753020000000001</v>
      </c>
      <c r="AD151" s="33">
        <v>-0.97437890000000005</v>
      </c>
      <c r="AE151" s="33">
        <v>-0.76503209999999999</v>
      </c>
      <c r="AF151" s="33">
        <v>-0.49280210000000002</v>
      </c>
      <c r="AG151" s="33">
        <v>-0.2083139</v>
      </c>
      <c r="AH151" s="33">
        <v>-1.1004640000000001</v>
      </c>
      <c r="AI151" s="33">
        <v>-1.421948</v>
      </c>
      <c r="AJ151" s="33">
        <v>-0.55835489999999999</v>
      </c>
      <c r="AK151" s="33">
        <v>-0.62189499999999998</v>
      </c>
      <c r="AL151" s="33">
        <v>-1.2208810000000001</v>
      </c>
      <c r="AM151" s="33">
        <v>-0.69938</v>
      </c>
      <c r="AN151" s="33">
        <v>1.1525259999999999</v>
      </c>
      <c r="AO151" s="33">
        <v>0.93777849999999996</v>
      </c>
      <c r="AP151" s="33">
        <v>0.59549470000000004</v>
      </c>
      <c r="AQ151" s="33">
        <v>0.95824200000000004</v>
      </c>
      <c r="AR151" s="33">
        <v>1.4191450000000001</v>
      </c>
      <c r="AS151" s="33">
        <v>1.5757030000000001</v>
      </c>
      <c r="AT151" s="33">
        <v>1.480262</v>
      </c>
      <c r="AU151" s="33">
        <v>1.0083850000000001</v>
      </c>
      <c r="AV151" s="33">
        <v>5.9218999999999999E-3</v>
      </c>
      <c r="AW151" s="33">
        <v>-3.9483799999999999E-2</v>
      </c>
      <c r="AX151" s="33">
        <v>0.2359281</v>
      </c>
      <c r="AY151" s="33">
        <v>-4.2207599999999998E-2</v>
      </c>
      <c r="AZ151" s="33">
        <v>-0.33020670000000002</v>
      </c>
      <c r="BA151" s="33">
        <v>-0.6938202</v>
      </c>
      <c r="BB151" s="33">
        <v>-0.50590769999999996</v>
      </c>
      <c r="BC151" s="33">
        <v>-0.29503590000000002</v>
      </c>
      <c r="BD151" s="33">
        <v>-3.4827799999999999E-2</v>
      </c>
      <c r="BE151" s="33">
        <v>0.2433459</v>
      </c>
      <c r="BF151" s="33">
        <v>-0.65721030000000003</v>
      </c>
      <c r="BG151" s="33">
        <v>-0.91467359999999998</v>
      </c>
      <c r="BH151" s="33">
        <v>-5.3312000000000003E-3</v>
      </c>
      <c r="BI151" s="33">
        <v>-3.0987500000000001E-2</v>
      </c>
      <c r="BJ151" s="33">
        <v>-0.60270369999999995</v>
      </c>
      <c r="BK151" s="33">
        <v>-8.0900799999999995E-2</v>
      </c>
      <c r="BL151" s="33">
        <v>1.9630799999999999</v>
      </c>
      <c r="BM151" s="33">
        <v>1.763069</v>
      </c>
      <c r="BN151" s="33">
        <v>1.419006</v>
      </c>
      <c r="BO151" s="33">
        <v>1.7801290000000001</v>
      </c>
      <c r="BP151" s="33">
        <v>2.199443</v>
      </c>
      <c r="BQ151" s="33">
        <v>2.305345</v>
      </c>
      <c r="BR151" s="33">
        <v>2.1577440000000001</v>
      </c>
      <c r="BS151" s="33">
        <v>1.5078769999999999</v>
      </c>
      <c r="BT151" s="33">
        <v>0.50401439999999997</v>
      </c>
      <c r="BU151" s="33">
        <v>0.4646652</v>
      </c>
      <c r="BV151" s="33">
        <v>0.74539370000000005</v>
      </c>
      <c r="BW151" s="33">
        <v>0.46057569999999998</v>
      </c>
      <c r="BX151" s="33">
        <v>0.14893490000000001</v>
      </c>
      <c r="BY151" s="33">
        <v>-0.36034709999999998</v>
      </c>
      <c r="BZ151" s="33">
        <v>-0.181446</v>
      </c>
      <c r="CA151" s="33">
        <v>3.0481999999999999E-2</v>
      </c>
      <c r="CB151" s="33">
        <v>0.2823637</v>
      </c>
      <c r="CC151" s="33">
        <v>0.55616410000000005</v>
      </c>
      <c r="CD151" s="33">
        <v>-0.35021429999999998</v>
      </c>
      <c r="CE151" s="33">
        <v>-0.56333699999999998</v>
      </c>
      <c r="CF151" s="33">
        <v>0.37769140000000001</v>
      </c>
      <c r="CG151" s="33">
        <v>0.37827319999999998</v>
      </c>
      <c r="CH151" s="33">
        <v>-0.17455580000000001</v>
      </c>
      <c r="CI151" s="33">
        <v>0.34745599999999999</v>
      </c>
      <c r="CJ151" s="33">
        <v>2.524467</v>
      </c>
      <c r="CK151" s="33">
        <v>2.3346619999999998</v>
      </c>
      <c r="CL151" s="33">
        <v>1.989368</v>
      </c>
      <c r="CM151" s="33">
        <v>2.3493650000000001</v>
      </c>
      <c r="CN151" s="33">
        <v>2.7398750000000001</v>
      </c>
      <c r="CO151" s="33">
        <v>2.8106930000000001</v>
      </c>
      <c r="CP151" s="33">
        <v>2.6269659999999999</v>
      </c>
      <c r="CQ151" s="33">
        <v>1.8538239999999999</v>
      </c>
      <c r="CR151" s="33">
        <v>0.84899179999999996</v>
      </c>
      <c r="CS151" s="33">
        <v>0.81383729999999999</v>
      </c>
      <c r="CT151" s="33">
        <v>1.0982479999999999</v>
      </c>
      <c r="CU151" s="33">
        <v>0.80880189999999996</v>
      </c>
      <c r="CV151" s="33">
        <v>0.48078690000000002</v>
      </c>
      <c r="CW151" s="33">
        <v>-2.6873999999999999E-2</v>
      </c>
      <c r="CX151" s="33">
        <v>0.1430157</v>
      </c>
      <c r="CY151" s="33">
        <v>0.35599989999999998</v>
      </c>
      <c r="CZ151" s="33">
        <v>0.59955530000000001</v>
      </c>
      <c r="DA151" s="33">
        <v>0.86898229999999999</v>
      </c>
      <c r="DB151" s="33">
        <v>-4.3218300000000001E-2</v>
      </c>
      <c r="DC151" s="33">
        <v>-0.21200050000000001</v>
      </c>
      <c r="DD151" s="33">
        <v>0.76071390000000005</v>
      </c>
      <c r="DE151" s="33">
        <v>0.78753390000000001</v>
      </c>
      <c r="DF151" s="33">
        <v>0.25359209999999999</v>
      </c>
      <c r="DG151" s="33">
        <v>0.77581279999999997</v>
      </c>
      <c r="DH151" s="33">
        <v>3.0858539999999999</v>
      </c>
      <c r="DI151" s="33">
        <v>2.9062549999999998</v>
      </c>
      <c r="DJ151" s="33">
        <v>2.5597300000000001</v>
      </c>
      <c r="DK151" s="33">
        <v>2.9186009999999998</v>
      </c>
      <c r="DL151" s="33">
        <v>3.2803070000000001</v>
      </c>
      <c r="DM151" s="33">
        <v>3.3160409999999998</v>
      </c>
      <c r="DN151" s="33">
        <v>3.0961880000000002</v>
      </c>
      <c r="DO151" s="33">
        <v>2.1997710000000001</v>
      </c>
      <c r="DP151" s="33">
        <v>1.1939690000000001</v>
      </c>
      <c r="DQ151" s="33">
        <v>1.163009</v>
      </c>
      <c r="DR151" s="33">
        <v>1.4511019999999999</v>
      </c>
      <c r="DS151" s="33">
        <v>1.1570279999999999</v>
      </c>
      <c r="DT151" s="33">
        <v>0.81263890000000005</v>
      </c>
      <c r="DU151" s="33">
        <v>0.45460820000000002</v>
      </c>
      <c r="DV151" s="33">
        <v>0.611487</v>
      </c>
      <c r="DW151" s="33">
        <v>0.82599599999999995</v>
      </c>
      <c r="DX151" s="33">
        <v>1.0575289999999999</v>
      </c>
      <c r="DY151" s="33">
        <v>1.3206420000000001</v>
      </c>
      <c r="DZ151" s="33">
        <v>0.40003509999999998</v>
      </c>
      <c r="EA151" s="33">
        <v>0.29527369999999997</v>
      </c>
      <c r="EB151" s="33">
        <v>1.3137380000000001</v>
      </c>
      <c r="EC151" s="33">
        <v>1.378441</v>
      </c>
      <c r="ED151" s="33">
        <v>0.87176969999999998</v>
      </c>
      <c r="EE151" s="33">
        <v>1.3942920000000001</v>
      </c>
      <c r="EF151" s="33">
        <v>3.8964080000000001</v>
      </c>
      <c r="EG151" s="33">
        <v>3.7315450000000001</v>
      </c>
      <c r="EH151" s="33">
        <v>3.3832409999999999</v>
      </c>
      <c r="EI151" s="33">
        <v>3.740488</v>
      </c>
      <c r="EJ151" s="33">
        <v>4.0606049999999998</v>
      </c>
      <c r="EK151" s="33">
        <v>4.0456830000000004</v>
      </c>
      <c r="EL151" s="33">
        <v>3.7736700000000001</v>
      </c>
      <c r="EM151" s="33">
        <v>2.6992630000000002</v>
      </c>
      <c r="EN151" s="33">
        <v>1.692062</v>
      </c>
      <c r="EO151" s="33">
        <v>1.6671579999999999</v>
      </c>
      <c r="EP151" s="33">
        <v>1.9605680000000001</v>
      </c>
      <c r="EQ151" s="33">
        <v>1.6598109999999999</v>
      </c>
      <c r="ER151" s="33">
        <v>1.2917799999999999</v>
      </c>
      <c r="ES151" s="33">
        <v>73.400829999999999</v>
      </c>
      <c r="ET151" s="33">
        <v>74.373180000000005</v>
      </c>
      <c r="EU151" s="33">
        <v>73.083250000000007</v>
      </c>
      <c r="EV151" s="33">
        <v>73.039619999999999</v>
      </c>
      <c r="EW151" s="33">
        <v>72.279960000000003</v>
      </c>
      <c r="EX151" s="33">
        <v>72.081789999999998</v>
      </c>
      <c r="EY151" s="33">
        <v>72.268029999999996</v>
      </c>
      <c r="EZ151" s="33">
        <v>72.358779999999996</v>
      </c>
      <c r="FA151" s="33">
        <v>78.62321</v>
      </c>
      <c r="FB151" s="33">
        <v>86.434950000000001</v>
      </c>
      <c r="FC151" s="33">
        <v>92.273740000000004</v>
      </c>
      <c r="FD151" s="33">
        <v>95.648319999999998</v>
      </c>
      <c r="FE151" s="33">
        <v>96.255089999999996</v>
      </c>
      <c r="FF151" s="33">
        <v>95.933359999999993</v>
      </c>
      <c r="FG151" s="33">
        <v>95.478030000000004</v>
      </c>
      <c r="FH151" s="33">
        <v>94.569370000000006</v>
      </c>
      <c r="FI151" s="33">
        <v>93.592250000000007</v>
      </c>
      <c r="FJ151" s="33">
        <v>91.242739999999998</v>
      </c>
      <c r="FK151" s="33">
        <v>88.635109999999997</v>
      </c>
      <c r="FL151" s="33">
        <v>85.90625</v>
      </c>
      <c r="FM151" s="33">
        <v>82.378569999999996</v>
      </c>
      <c r="FN151" s="33">
        <v>80.945499999999996</v>
      </c>
      <c r="FO151" s="33">
        <v>79.64864</v>
      </c>
      <c r="FP151" s="33">
        <v>78.473519999999994</v>
      </c>
      <c r="FQ151" s="33">
        <v>14.99211</v>
      </c>
      <c r="FR151" s="33">
        <v>0.99576889999999996</v>
      </c>
      <c r="FS151">
        <v>0</v>
      </c>
    </row>
    <row r="152" spans="1:175" x14ac:dyDescent="0.2">
      <c r="A152" t="s">
        <v>181</v>
      </c>
      <c r="B152" t="s">
        <v>219</v>
      </c>
      <c r="C152">
        <v>42980</v>
      </c>
      <c r="D152">
        <v>6211</v>
      </c>
      <c r="E152" s="33">
        <v>47.023850000000003</v>
      </c>
      <c r="F152" s="33">
        <v>45.30021</v>
      </c>
      <c r="G152" s="33">
        <v>44.145919999999997</v>
      </c>
      <c r="H152" s="33">
        <v>43.433779999999999</v>
      </c>
      <c r="I152" s="33">
        <v>43.390900000000002</v>
      </c>
      <c r="J152" s="33">
        <v>44.766100000000002</v>
      </c>
      <c r="K152" s="33">
        <v>46.46564</v>
      </c>
      <c r="L152" s="33">
        <v>48.734050000000003</v>
      </c>
      <c r="M152" s="33">
        <v>52.54419</v>
      </c>
      <c r="N152" s="33">
        <v>56.034280000000003</v>
      </c>
      <c r="O152" s="33">
        <v>58.767699999999998</v>
      </c>
      <c r="P152" s="33">
        <v>60.738889999999998</v>
      </c>
      <c r="Q152" s="33">
        <v>61.237650000000002</v>
      </c>
      <c r="R152" s="33">
        <v>61.227899999999998</v>
      </c>
      <c r="S152" s="33">
        <v>61.378549999999997</v>
      </c>
      <c r="T152" s="33">
        <v>61.482709999999997</v>
      </c>
      <c r="U152" s="33">
        <v>61.765099999999997</v>
      </c>
      <c r="V152" s="33">
        <v>61.621670000000002</v>
      </c>
      <c r="W152" s="33">
        <v>60.719859999999997</v>
      </c>
      <c r="X152" s="33">
        <v>59.972230000000003</v>
      </c>
      <c r="Y152" s="33">
        <v>58.073270000000001</v>
      </c>
      <c r="Z152" s="33">
        <v>56.142319999999998</v>
      </c>
      <c r="AA152" s="33">
        <v>54.120899999999999</v>
      </c>
      <c r="AB152" s="33">
        <v>51.710410000000003</v>
      </c>
      <c r="AC152" s="33">
        <v>-1.058737</v>
      </c>
      <c r="AD152" s="33">
        <v>-1.0312570000000001</v>
      </c>
      <c r="AE152" s="33">
        <v>-0.8393465</v>
      </c>
      <c r="AF152" s="33">
        <v>-0.75712029999999997</v>
      </c>
      <c r="AG152" s="33">
        <v>-0.8293739</v>
      </c>
      <c r="AH152" s="33">
        <v>-0.80507450000000003</v>
      </c>
      <c r="AI152" s="33">
        <v>-0.73479410000000001</v>
      </c>
      <c r="AJ152" s="33">
        <v>-0.60015609999999997</v>
      </c>
      <c r="AK152" s="33">
        <v>-1.104193</v>
      </c>
      <c r="AL152" s="33">
        <v>-1.024969</v>
      </c>
      <c r="AM152" s="33">
        <v>-0.72941429999999996</v>
      </c>
      <c r="AN152" s="33">
        <v>0.31186360000000002</v>
      </c>
      <c r="AO152" s="33">
        <v>-4.4905599999999997E-2</v>
      </c>
      <c r="AP152" s="33">
        <v>0.1272576</v>
      </c>
      <c r="AQ152" s="33">
        <v>0.78906730000000003</v>
      </c>
      <c r="AR152" s="33">
        <v>0.79155209999999998</v>
      </c>
      <c r="AS152" s="33">
        <v>0.3432154</v>
      </c>
      <c r="AT152" s="33">
        <v>3.8423600000000002E-2</v>
      </c>
      <c r="AU152" s="33">
        <v>-0.70776930000000005</v>
      </c>
      <c r="AV152" s="33">
        <v>-0.9278322</v>
      </c>
      <c r="AW152" s="33">
        <v>-0.90909960000000001</v>
      </c>
      <c r="AX152" s="33">
        <v>-1.0240830000000001</v>
      </c>
      <c r="AY152" s="33">
        <v>-0.46579999999999999</v>
      </c>
      <c r="AZ152" s="33">
        <v>-0.71866819999999998</v>
      </c>
      <c r="BA152" s="33">
        <v>-0.60635240000000001</v>
      </c>
      <c r="BB152" s="33">
        <v>-0.57157650000000004</v>
      </c>
      <c r="BC152" s="33">
        <v>-0.38506430000000003</v>
      </c>
      <c r="BD152" s="33">
        <v>-0.31271959999999999</v>
      </c>
      <c r="BE152" s="33">
        <v>-0.39419009999999999</v>
      </c>
      <c r="BF152" s="33">
        <v>-0.3746234</v>
      </c>
      <c r="BG152" s="33">
        <v>-0.2683818</v>
      </c>
      <c r="BH152" s="33">
        <v>-0.10549600000000001</v>
      </c>
      <c r="BI152" s="33">
        <v>-0.57558659999999995</v>
      </c>
      <c r="BJ152" s="33">
        <v>-0.48512759999999999</v>
      </c>
      <c r="BK152" s="33">
        <v>-0.17698630000000001</v>
      </c>
      <c r="BL152" s="33">
        <v>1.0486530000000001</v>
      </c>
      <c r="BM152" s="33">
        <v>0.6738613</v>
      </c>
      <c r="BN152" s="33">
        <v>0.84724500000000003</v>
      </c>
      <c r="BO152" s="33">
        <v>1.5207170000000001</v>
      </c>
      <c r="BP152" s="33">
        <v>1.5157989999999999</v>
      </c>
      <c r="BQ152" s="33">
        <v>1.0543210000000001</v>
      </c>
      <c r="BR152" s="33">
        <v>0.76494059999999997</v>
      </c>
      <c r="BS152" s="33">
        <v>-0.13742109999999999</v>
      </c>
      <c r="BT152" s="33">
        <v>-0.3485936</v>
      </c>
      <c r="BU152" s="33">
        <v>-0.31974940000000002</v>
      </c>
      <c r="BV152" s="33">
        <v>-0.46260309999999999</v>
      </c>
      <c r="BW152" s="33">
        <v>9.6191399999999996E-2</v>
      </c>
      <c r="BX152" s="33">
        <v>-0.1497609</v>
      </c>
      <c r="BY152" s="33">
        <v>-0.29303249999999997</v>
      </c>
      <c r="BZ152" s="33">
        <v>-0.25320320000000002</v>
      </c>
      <c r="CA152" s="33">
        <v>-7.0429800000000001E-2</v>
      </c>
      <c r="CB152" s="33">
        <v>-4.9290999999999996E-3</v>
      </c>
      <c r="CC152" s="33">
        <v>-9.2783199999999996E-2</v>
      </c>
      <c r="CD152" s="33">
        <v>-7.6494300000000001E-2</v>
      </c>
      <c r="CE152" s="33">
        <v>5.4653899999999998E-2</v>
      </c>
      <c r="CF152" s="33">
        <v>0.23710400000000001</v>
      </c>
      <c r="CG152" s="33">
        <v>-0.2094752</v>
      </c>
      <c r="CH152" s="33">
        <v>-0.1112353</v>
      </c>
      <c r="CI152" s="33">
        <v>0.20562369999999999</v>
      </c>
      <c r="CJ152" s="33">
        <v>1.558951</v>
      </c>
      <c r="CK152" s="33">
        <v>1.1716770000000001</v>
      </c>
      <c r="CL152" s="33">
        <v>1.345906</v>
      </c>
      <c r="CM152" s="33">
        <v>2.0274549999999998</v>
      </c>
      <c r="CN152" s="33">
        <v>2.0174099999999999</v>
      </c>
      <c r="CO152" s="33">
        <v>1.5468310000000001</v>
      </c>
      <c r="CP152" s="33">
        <v>1.268124</v>
      </c>
      <c r="CQ152" s="33">
        <v>0.25760040000000001</v>
      </c>
      <c r="CR152" s="33">
        <v>5.2585300000000001E-2</v>
      </c>
      <c r="CS152" s="33">
        <v>8.8432700000000003E-2</v>
      </c>
      <c r="CT152" s="33">
        <v>-7.3724100000000001E-2</v>
      </c>
      <c r="CU152" s="33">
        <v>0.48542489999999999</v>
      </c>
      <c r="CV152" s="33">
        <v>0.2442626</v>
      </c>
      <c r="CW152" s="33">
        <v>2.0287400000000001E-2</v>
      </c>
      <c r="CX152" s="33">
        <v>6.5170000000000006E-2</v>
      </c>
      <c r="CY152" s="33">
        <v>0.2442047</v>
      </c>
      <c r="CZ152" s="33">
        <v>0.30286150000000001</v>
      </c>
      <c r="DA152" s="33">
        <v>0.2086238</v>
      </c>
      <c r="DB152" s="33">
        <v>0.22163479999999999</v>
      </c>
      <c r="DC152" s="33">
        <v>0.37768970000000002</v>
      </c>
      <c r="DD152" s="33">
        <v>0.579704</v>
      </c>
      <c r="DE152" s="33">
        <v>0.1566362</v>
      </c>
      <c r="DF152" s="33">
        <v>0.26265699999999997</v>
      </c>
      <c r="DG152" s="33">
        <v>0.58823369999999997</v>
      </c>
      <c r="DH152" s="33">
        <v>2.0692490000000001</v>
      </c>
      <c r="DI152" s="33">
        <v>1.6694929999999999</v>
      </c>
      <c r="DJ152" s="33">
        <v>1.8445670000000001</v>
      </c>
      <c r="DK152" s="33">
        <v>2.5341930000000001</v>
      </c>
      <c r="DL152" s="33">
        <v>2.519021</v>
      </c>
      <c r="DM152" s="33">
        <v>2.0393409999999998</v>
      </c>
      <c r="DN152" s="33">
        <v>1.771307</v>
      </c>
      <c r="DO152" s="33">
        <v>0.65262189999999998</v>
      </c>
      <c r="DP152" s="33">
        <v>0.45376420000000001</v>
      </c>
      <c r="DQ152" s="33">
        <v>0.49661480000000002</v>
      </c>
      <c r="DR152" s="33">
        <v>0.31515490000000002</v>
      </c>
      <c r="DS152" s="33">
        <v>0.87465850000000001</v>
      </c>
      <c r="DT152" s="33">
        <v>0.63828609999999997</v>
      </c>
      <c r="DU152" s="33">
        <v>0.47267160000000003</v>
      </c>
      <c r="DV152" s="33">
        <v>0.52485040000000005</v>
      </c>
      <c r="DW152" s="33">
        <v>0.69848690000000002</v>
      </c>
      <c r="DX152" s="33">
        <v>0.74726210000000004</v>
      </c>
      <c r="DY152" s="33">
        <v>0.64380749999999998</v>
      </c>
      <c r="DZ152" s="33">
        <v>0.65208580000000005</v>
      </c>
      <c r="EA152" s="33">
        <v>0.84410200000000002</v>
      </c>
      <c r="EB152" s="33">
        <v>1.0743640000000001</v>
      </c>
      <c r="EC152" s="33">
        <v>0.68524280000000004</v>
      </c>
      <c r="ED152" s="33">
        <v>0.80249800000000004</v>
      </c>
      <c r="EE152" s="33">
        <v>1.1406620000000001</v>
      </c>
      <c r="EF152" s="33">
        <v>2.806038</v>
      </c>
      <c r="EG152" s="33">
        <v>2.3882599999999998</v>
      </c>
      <c r="EH152" s="33">
        <v>2.5645539999999998</v>
      </c>
      <c r="EI152" s="33">
        <v>3.2658429999999998</v>
      </c>
      <c r="EJ152" s="33">
        <v>3.243268</v>
      </c>
      <c r="EK152" s="33">
        <v>2.7504469999999999</v>
      </c>
      <c r="EL152" s="33">
        <v>2.497824</v>
      </c>
      <c r="EM152" s="33">
        <v>1.2229699999999999</v>
      </c>
      <c r="EN152" s="33">
        <v>1.0330029999999999</v>
      </c>
      <c r="EO152" s="33">
        <v>1.0859650000000001</v>
      </c>
      <c r="EP152" s="33">
        <v>0.87663440000000004</v>
      </c>
      <c r="EQ152" s="33">
        <v>1.43665</v>
      </c>
      <c r="ER152" s="33">
        <v>1.207193</v>
      </c>
      <c r="ES152" s="33">
        <v>77.533950000000004</v>
      </c>
      <c r="ET152" s="33">
        <v>76.392200000000003</v>
      </c>
      <c r="EU152" s="33">
        <v>75.305629999999994</v>
      </c>
      <c r="EV152" s="33">
        <v>75.178989999999999</v>
      </c>
      <c r="EW152" s="33">
        <v>74.568820000000002</v>
      </c>
      <c r="EX152" s="33">
        <v>73.642480000000006</v>
      </c>
      <c r="EY152" s="33">
        <v>73.521159999999995</v>
      </c>
      <c r="EZ152" s="33">
        <v>73.644769999999994</v>
      </c>
      <c r="FA152" s="33">
        <v>76.144139999999993</v>
      </c>
      <c r="FB152" s="33">
        <v>80.859009999999998</v>
      </c>
      <c r="FC152" s="33">
        <v>86.551779999999994</v>
      </c>
      <c r="FD152" s="33">
        <v>90.433040000000005</v>
      </c>
      <c r="FE152" s="33">
        <v>94.341639999999998</v>
      </c>
      <c r="FF152" s="33">
        <v>96.569400000000002</v>
      </c>
      <c r="FG152" s="33">
        <v>95.013850000000005</v>
      </c>
      <c r="FH152" s="33">
        <v>93.480879999999999</v>
      </c>
      <c r="FI152" s="33">
        <v>93.364270000000005</v>
      </c>
      <c r="FJ152" s="33">
        <v>93.447410000000005</v>
      </c>
      <c r="FK152" s="33">
        <v>91.808729999999997</v>
      </c>
      <c r="FL152" s="33">
        <v>89.176929999999999</v>
      </c>
      <c r="FM152" s="33">
        <v>86.153989999999993</v>
      </c>
      <c r="FN152" s="33">
        <v>86.263450000000006</v>
      </c>
      <c r="FO152" s="33">
        <v>87.556740000000005</v>
      </c>
      <c r="FP152" s="33">
        <v>87.154399999999995</v>
      </c>
      <c r="FQ152" s="33">
        <v>14.50249</v>
      </c>
      <c r="FR152" s="33">
        <v>0.92318339999999999</v>
      </c>
      <c r="FS152">
        <v>0</v>
      </c>
    </row>
    <row r="153" spans="1:175" x14ac:dyDescent="0.2">
      <c r="A153" t="s">
        <v>181</v>
      </c>
      <c r="B153" t="s">
        <v>219</v>
      </c>
      <c r="C153" t="s">
        <v>235</v>
      </c>
      <c r="D153">
        <v>6212</v>
      </c>
      <c r="E153" s="33">
        <v>45.997480000000003</v>
      </c>
      <c r="F153" s="33">
        <v>44.450020000000002</v>
      </c>
      <c r="G153" s="33">
        <v>43.5169</v>
      </c>
      <c r="H153" s="33">
        <v>43.289119999999997</v>
      </c>
      <c r="I153" s="33">
        <v>44.831949999999999</v>
      </c>
      <c r="J153" s="33">
        <v>49.194989999999997</v>
      </c>
      <c r="K153" s="33">
        <v>56.020330000000001</v>
      </c>
      <c r="L153" s="33">
        <v>63.820419999999999</v>
      </c>
      <c r="M153" s="33">
        <v>71.352680000000007</v>
      </c>
      <c r="N153" s="33">
        <v>76.882639999999995</v>
      </c>
      <c r="O153" s="33">
        <v>80.815190000000001</v>
      </c>
      <c r="P153" s="33">
        <v>83.141480000000001</v>
      </c>
      <c r="Q153" s="33">
        <v>83.876189999999994</v>
      </c>
      <c r="R153" s="33">
        <v>83.692170000000004</v>
      </c>
      <c r="S153" s="33">
        <v>82.651439999999994</v>
      </c>
      <c r="T153" s="33">
        <v>79.479389999999995</v>
      </c>
      <c r="U153" s="33">
        <v>75.680629999999994</v>
      </c>
      <c r="V153" s="33">
        <v>71.97139</v>
      </c>
      <c r="W153" s="33">
        <v>66.597080000000005</v>
      </c>
      <c r="X153" s="33">
        <v>63.828679999999999</v>
      </c>
      <c r="Y153" s="33">
        <v>60.836649999999999</v>
      </c>
      <c r="Z153" s="33">
        <v>57.388770000000001</v>
      </c>
      <c r="AA153" s="33">
        <v>53.097259999999999</v>
      </c>
      <c r="AB153" s="33">
        <v>49.63729</v>
      </c>
      <c r="AC153" s="33">
        <v>-0.872803</v>
      </c>
      <c r="AD153" s="33">
        <v>-0.83243840000000002</v>
      </c>
      <c r="AE153" s="33">
        <v>-0.53869089999999997</v>
      </c>
      <c r="AF153" s="33">
        <v>-0.50180029999999998</v>
      </c>
      <c r="AG153" s="33">
        <v>-0.31591540000000001</v>
      </c>
      <c r="AH153" s="33">
        <v>-0.84748460000000003</v>
      </c>
      <c r="AI153" s="33">
        <v>-1.2597689999999999</v>
      </c>
      <c r="AJ153" s="33">
        <v>-0.46508270000000002</v>
      </c>
      <c r="AK153" s="33">
        <v>-0.84489420000000004</v>
      </c>
      <c r="AL153" s="33">
        <v>-1.2297039999999999</v>
      </c>
      <c r="AM153" s="33">
        <v>-0.58188519999999999</v>
      </c>
      <c r="AN153" s="33">
        <v>1.3012159999999999</v>
      </c>
      <c r="AO153" s="33">
        <v>1.2057800000000001</v>
      </c>
      <c r="AP153" s="33">
        <v>0.84744509999999995</v>
      </c>
      <c r="AQ153" s="33">
        <v>1.0934790000000001</v>
      </c>
      <c r="AR153" s="33">
        <v>1.6744319999999999</v>
      </c>
      <c r="AS153" s="33">
        <v>2.0762239999999998</v>
      </c>
      <c r="AT153" s="33">
        <v>1.837197</v>
      </c>
      <c r="AU153" s="33">
        <v>0.70578719999999995</v>
      </c>
      <c r="AV153" s="33">
        <v>-0.22352859999999999</v>
      </c>
      <c r="AW153" s="33">
        <v>-0.42996259999999997</v>
      </c>
      <c r="AX153" s="33">
        <v>-0.33804430000000002</v>
      </c>
      <c r="AY153" s="33">
        <v>-0.50937359999999998</v>
      </c>
      <c r="AZ153" s="33">
        <v>-0.76769010000000004</v>
      </c>
      <c r="BA153" s="33">
        <v>-0.43471609999999999</v>
      </c>
      <c r="BB153" s="33">
        <v>-0.40382849999999998</v>
      </c>
      <c r="BC153" s="33">
        <v>-0.1140055</v>
      </c>
      <c r="BD153" s="33">
        <v>-8.79215E-2</v>
      </c>
      <c r="BE153" s="33">
        <v>9.2448699999999995E-2</v>
      </c>
      <c r="BF153" s="33">
        <v>-0.4401717</v>
      </c>
      <c r="BG153" s="33">
        <v>-0.80776930000000002</v>
      </c>
      <c r="BH153" s="33">
        <v>2.7650600000000001E-2</v>
      </c>
      <c r="BI153" s="33">
        <v>-0.32472000000000001</v>
      </c>
      <c r="BJ153" s="33">
        <v>-0.68134919999999999</v>
      </c>
      <c r="BK153" s="33">
        <v>-4.0219100000000001E-2</v>
      </c>
      <c r="BL153" s="33">
        <v>2.0800990000000001</v>
      </c>
      <c r="BM153" s="33">
        <v>2.0086599999999999</v>
      </c>
      <c r="BN153" s="33">
        <v>1.625678</v>
      </c>
      <c r="BO153" s="33">
        <v>1.86609</v>
      </c>
      <c r="BP153" s="33">
        <v>2.4144030000000001</v>
      </c>
      <c r="BQ153" s="33">
        <v>2.7704960000000001</v>
      </c>
      <c r="BR153" s="33">
        <v>2.478898</v>
      </c>
      <c r="BS153" s="33">
        <v>1.13469</v>
      </c>
      <c r="BT153" s="33">
        <v>0.19963400000000001</v>
      </c>
      <c r="BU153" s="33">
        <v>-9.3974000000000002E-3</v>
      </c>
      <c r="BV153" s="33">
        <v>8.5171899999999995E-2</v>
      </c>
      <c r="BW153" s="33">
        <v>-7.8480800000000003E-2</v>
      </c>
      <c r="BX153" s="33">
        <v>-0.35002899999999998</v>
      </c>
      <c r="BY153" s="33">
        <v>-0.13129840000000001</v>
      </c>
      <c r="BZ153" s="33">
        <v>-0.1069745</v>
      </c>
      <c r="CA153" s="33">
        <v>0.1801304</v>
      </c>
      <c r="CB153" s="33">
        <v>0.19872970000000001</v>
      </c>
      <c r="CC153" s="33">
        <v>0.37528040000000001</v>
      </c>
      <c r="CD153" s="33">
        <v>-0.15806799999999999</v>
      </c>
      <c r="CE153" s="33">
        <v>-0.49471549999999997</v>
      </c>
      <c r="CF153" s="33">
        <v>0.36891620000000003</v>
      </c>
      <c r="CG153" s="33">
        <v>3.5550999999999999E-2</v>
      </c>
      <c r="CH153" s="33">
        <v>-0.30156060000000001</v>
      </c>
      <c r="CI153" s="33">
        <v>0.33493719999999999</v>
      </c>
      <c r="CJ153" s="33">
        <v>2.6195499999999998</v>
      </c>
      <c r="CK153" s="33">
        <v>2.5647319999999998</v>
      </c>
      <c r="CL153" s="33">
        <v>2.1646800000000002</v>
      </c>
      <c r="CM153" s="33">
        <v>2.4011979999999999</v>
      </c>
      <c r="CN153" s="33">
        <v>2.9269050000000001</v>
      </c>
      <c r="CO153" s="33">
        <v>3.2513480000000001</v>
      </c>
      <c r="CP153" s="33">
        <v>2.9233380000000002</v>
      </c>
      <c r="CQ153" s="33">
        <v>1.4317470000000001</v>
      </c>
      <c r="CR153" s="33">
        <v>0.49271520000000002</v>
      </c>
      <c r="CS153" s="33">
        <v>0.28188479999999999</v>
      </c>
      <c r="CT153" s="33">
        <v>0.37829020000000002</v>
      </c>
      <c r="CU153" s="33">
        <v>0.21995419999999999</v>
      </c>
      <c r="CV153" s="33">
        <v>-6.0758199999999998E-2</v>
      </c>
      <c r="CW153" s="33">
        <v>0.1721193</v>
      </c>
      <c r="CX153" s="33">
        <v>0.1898794</v>
      </c>
      <c r="CY153" s="33">
        <v>0.47426629999999997</v>
      </c>
      <c r="CZ153" s="33">
        <v>0.4853809</v>
      </c>
      <c r="DA153" s="33">
        <v>0.65811209999999998</v>
      </c>
      <c r="DB153" s="33">
        <v>0.1240356</v>
      </c>
      <c r="DC153" s="33">
        <v>-0.18166160000000001</v>
      </c>
      <c r="DD153" s="33">
        <v>0.71018190000000003</v>
      </c>
      <c r="DE153" s="33">
        <v>0.39582210000000001</v>
      </c>
      <c r="DF153" s="33">
        <v>7.8227900000000003E-2</v>
      </c>
      <c r="DG153" s="33">
        <v>0.71009339999999999</v>
      </c>
      <c r="DH153" s="33">
        <v>3.1590020000000001</v>
      </c>
      <c r="DI153" s="33">
        <v>3.120803</v>
      </c>
      <c r="DJ153" s="33">
        <v>2.703681</v>
      </c>
      <c r="DK153" s="33">
        <v>2.9363069999999998</v>
      </c>
      <c r="DL153" s="33">
        <v>3.4394070000000001</v>
      </c>
      <c r="DM153" s="33">
        <v>3.732199</v>
      </c>
      <c r="DN153" s="33">
        <v>3.3677779999999999</v>
      </c>
      <c r="DO153" s="33">
        <v>1.728804</v>
      </c>
      <c r="DP153" s="33">
        <v>0.7857963</v>
      </c>
      <c r="DQ153" s="33">
        <v>0.57316710000000004</v>
      </c>
      <c r="DR153" s="33">
        <v>0.67140849999999996</v>
      </c>
      <c r="DS153" s="33">
        <v>0.51838919999999999</v>
      </c>
      <c r="DT153" s="33">
        <v>0.22851260000000001</v>
      </c>
      <c r="DU153" s="33">
        <v>0.61020620000000003</v>
      </c>
      <c r="DV153" s="33">
        <v>0.61848930000000002</v>
      </c>
      <c r="DW153" s="33">
        <v>0.89895170000000002</v>
      </c>
      <c r="DX153" s="33">
        <v>0.89925960000000005</v>
      </c>
      <c r="DY153" s="33">
        <v>1.066476</v>
      </c>
      <c r="DZ153" s="33">
        <v>0.5313485</v>
      </c>
      <c r="EA153" s="33">
        <v>0.27033839999999998</v>
      </c>
      <c r="EB153" s="33">
        <v>1.202915</v>
      </c>
      <c r="EC153" s="33">
        <v>0.91599629999999999</v>
      </c>
      <c r="ED153" s="33">
        <v>0.62658230000000004</v>
      </c>
      <c r="EE153" s="33">
        <v>1.25176</v>
      </c>
      <c r="EF153" s="33">
        <v>3.9378850000000001</v>
      </c>
      <c r="EG153" s="33">
        <v>3.923683</v>
      </c>
      <c r="EH153" s="33">
        <v>3.4819140000000002</v>
      </c>
      <c r="EI153" s="33">
        <v>3.7089180000000002</v>
      </c>
      <c r="EJ153" s="33">
        <v>4.1793779999999998</v>
      </c>
      <c r="EK153" s="33">
        <v>4.4264720000000004</v>
      </c>
      <c r="EL153" s="33">
        <v>4.0094789999999998</v>
      </c>
      <c r="EM153" s="33">
        <v>2.1577069999999998</v>
      </c>
      <c r="EN153" s="33">
        <v>1.2089589999999999</v>
      </c>
      <c r="EO153" s="33">
        <v>0.99373230000000001</v>
      </c>
      <c r="EP153" s="33">
        <v>1.094625</v>
      </c>
      <c r="EQ153" s="33">
        <v>0.94928199999999996</v>
      </c>
      <c r="ER153" s="33">
        <v>0.64617369999999996</v>
      </c>
      <c r="ES153" s="33">
        <v>73.594390000000004</v>
      </c>
      <c r="ET153" s="33">
        <v>73.732479999999995</v>
      </c>
      <c r="EU153" s="33">
        <v>72.792919999999995</v>
      </c>
      <c r="EV153" s="33">
        <v>72.61994</v>
      </c>
      <c r="EW153" s="33">
        <v>72.339399999999998</v>
      </c>
      <c r="EX153" s="33">
        <v>72.119479999999996</v>
      </c>
      <c r="EY153" s="33">
        <v>71.948170000000005</v>
      </c>
      <c r="EZ153" s="33">
        <v>71.899349999999998</v>
      </c>
      <c r="FA153" s="33">
        <v>76.818629999999999</v>
      </c>
      <c r="FB153" s="33">
        <v>83.071799999999996</v>
      </c>
      <c r="FC153" s="33">
        <v>88.197980000000001</v>
      </c>
      <c r="FD153" s="33">
        <v>91.789060000000006</v>
      </c>
      <c r="FE153" s="33">
        <v>93.557249999999996</v>
      </c>
      <c r="FF153" s="33">
        <v>92.953540000000004</v>
      </c>
      <c r="FG153" s="33">
        <v>92.49</v>
      </c>
      <c r="FH153" s="33">
        <v>90.91086</v>
      </c>
      <c r="FI153" s="33">
        <v>90.354920000000007</v>
      </c>
      <c r="FJ153" s="33">
        <v>88.915959999999998</v>
      </c>
      <c r="FK153" s="33">
        <v>86.999279999999999</v>
      </c>
      <c r="FL153" s="33">
        <v>83.195790000000002</v>
      </c>
      <c r="FM153" s="33">
        <v>79.882509999999996</v>
      </c>
      <c r="FN153" s="33">
        <v>78.457679999999996</v>
      </c>
      <c r="FO153" s="33">
        <v>77.100319999999996</v>
      </c>
      <c r="FP153" s="33">
        <v>75.685429999999997</v>
      </c>
      <c r="FQ153" s="33">
        <v>13.75939</v>
      </c>
      <c r="FR153" s="33">
        <v>0.9570689</v>
      </c>
      <c r="FS153">
        <v>0</v>
      </c>
    </row>
    <row r="154" spans="1:175" x14ac:dyDescent="0.2">
      <c r="A154" t="s">
        <v>208</v>
      </c>
      <c r="B154" t="s">
        <v>181</v>
      </c>
      <c r="C154">
        <v>42978</v>
      </c>
      <c r="D154">
        <v>1281</v>
      </c>
      <c r="E154" s="33">
        <v>208.61869999999999</v>
      </c>
      <c r="F154" s="33">
        <v>201.6431</v>
      </c>
      <c r="G154" s="33">
        <v>198.56219999999999</v>
      </c>
      <c r="H154" s="33">
        <v>196.39940000000001</v>
      </c>
      <c r="I154" s="33">
        <v>204.4332</v>
      </c>
      <c r="J154" s="33">
        <v>224.62889999999999</v>
      </c>
      <c r="K154" s="33">
        <v>250.6831</v>
      </c>
      <c r="L154" s="33">
        <v>278.13740000000001</v>
      </c>
      <c r="M154" s="33">
        <v>297.10980000000001</v>
      </c>
      <c r="N154" s="33">
        <v>312.10390000000001</v>
      </c>
      <c r="O154" s="33">
        <v>324.21390000000002</v>
      </c>
      <c r="P154" s="33">
        <v>332.19159999999999</v>
      </c>
      <c r="Q154" s="33">
        <v>337.57560000000001</v>
      </c>
      <c r="R154" s="33">
        <v>335.8347</v>
      </c>
      <c r="S154" s="33">
        <v>333.44690000000003</v>
      </c>
      <c r="T154" s="33">
        <v>322.18169999999998</v>
      </c>
      <c r="U154" s="33">
        <v>310.9889</v>
      </c>
      <c r="V154" s="33">
        <v>302.04950000000002</v>
      </c>
      <c r="W154" s="33">
        <v>277.36799999999999</v>
      </c>
      <c r="X154" s="33">
        <v>262.62220000000002</v>
      </c>
      <c r="Y154" s="33">
        <v>250.47020000000001</v>
      </c>
      <c r="Z154" s="33">
        <v>239.5042</v>
      </c>
      <c r="AA154" s="33">
        <v>226.59450000000001</v>
      </c>
      <c r="AB154" s="33">
        <v>216.72149999999999</v>
      </c>
      <c r="AC154" s="33">
        <v>-0.48035070000000002</v>
      </c>
      <c r="AD154" s="33">
        <v>-0.18824740000000001</v>
      </c>
      <c r="AE154" s="33">
        <v>2.6137730000000001</v>
      </c>
      <c r="AF154" s="33">
        <v>0.90721759999999996</v>
      </c>
      <c r="AG154" s="33">
        <v>1.5054270000000001</v>
      </c>
      <c r="AH154" s="33">
        <v>-0.41159459999999998</v>
      </c>
      <c r="AI154" s="33">
        <v>-3.69489</v>
      </c>
      <c r="AJ154" s="33">
        <v>-0.2201312</v>
      </c>
      <c r="AK154" s="33">
        <v>-2.552692</v>
      </c>
      <c r="AL154" s="33">
        <v>-4.8312900000000001</v>
      </c>
      <c r="AM154" s="33">
        <v>-1.0583260000000001</v>
      </c>
      <c r="AN154" s="33">
        <v>5.4525170000000003</v>
      </c>
      <c r="AO154" s="33">
        <v>6.7160159999999998</v>
      </c>
      <c r="AP154" s="33">
        <v>5.9357139999999999</v>
      </c>
      <c r="AQ154" s="33">
        <v>7.1220480000000004</v>
      </c>
      <c r="AR154" s="33">
        <v>9.9858360000000008</v>
      </c>
      <c r="AS154" s="33">
        <v>13.247859999999999</v>
      </c>
      <c r="AT154" s="33">
        <v>11.257569999999999</v>
      </c>
      <c r="AU154" s="33">
        <v>4.3558199999999998E-2</v>
      </c>
      <c r="AV154" s="33">
        <v>-2.6576059999999999</v>
      </c>
      <c r="AW154" s="33">
        <v>-4.301558</v>
      </c>
      <c r="AX154" s="33">
        <v>-4.8090450000000002</v>
      </c>
      <c r="AY154" s="33">
        <v>-4.5410690000000002</v>
      </c>
      <c r="AZ154" s="33">
        <v>-4.8265580000000003</v>
      </c>
      <c r="BA154" s="33">
        <v>1.893383</v>
      </c>
      <c r="BB154" s="33">
        <v>2.1175660000000001</v>
      </c>
      <c r="BC154" s="33">
        <v>5.0305770000000001</v>
      </c>
      <c r="BD154" s="33">
        <v>3.3205200000000001</v>
      </c>
      <c r="BE154" s="33">
        <v>3.8895949999999999</v>
      </c>
      <c r="BF154" s="33">
        <v>1.945538</v>
      </c>
      <c r="BG154" s="33">
        <v>-1.2514339999999999</v>
      </c>
      <c r="BH154" s="33">
        <v>2.3319420000000002</v>
      </c>
      <c r="BI154" s="33">
        <v>0.1395863</v>
      </c>
      <c r="BJ154" s="33">
        <v>-1.9390890000000001</v>
      </c>
      <c r="BK154" s="33">
        <v>1.588433</v>
      </c>
      <c r="BL154" s="33">
        <v>9.4499200000000005</v>
      </c>
      <c r="BM154" s="33">
        <v>10.87237</v>
      </c>
      <c r="BN154" s="33">
        <v>9.8620260000000002</v>
      </c>
      <c r="BO154" s="33">
        <v>11.019579999999999</v>
      </c>
      <c r="BP154" s="33">
        <v>13.8019</v>
      </c>
      <c r="BQ154" s="33">
        <v>16.86103</v>
      </c>
      <c r="BR154" s="33">
        <v>14.710319999999999</v>
      </c>
      <c r="BS154" s="33">
        <v>2.527504</v>
      </c>
      <c r="BT154" s="33">
        <v>-0.27022620000000003</v>
      </c>
      <c r="BU154" s="33">
        <v>-2.0281400000000001</v>
      </c>
      <c r="BV154" s="33">
        <v>-2.5457269999999999</v>
      </c>
      <c r="BW154" s="33">
        <v>-2.255236</v>
      </c>
      <c r="BX154" s="33">
        <v>-2.6008140000000002</v>
      </c>
      <c r="BY154" s="33">
        <v>3.5374240000000001</v>
      </c>
      <c r="BZ154" s="33">
        <v>3.714566</v>
      </c>
      <c r="CA154" s="33">
        <v>6.7044480000000002</v>
      </c>
      <c r="CB154" s="33">
        <v>4.9919659999999997</v>
      </c>
      <c r="CC154" s="33">
        <v>5.5408619999999997</v>
      </c>
      <c r="CD154" s="33">
        <v>3.5780810000000001</v>
      </c>
      <c r="CE154" s="33">
        <v>0.44089610000000001</v>
      </c>
      <c r="CF154" s="33">
        <v>4.0995010000000001</v>
      </c>
      <c r="CG154" s="33">
        <v>2.0042499999999999</v>
      </c>
      <c r="CH154" s="33">
        <v>6.4040299999999994E-2</v>
      </c>
      <c r="CI154" s="33">
        <v>3.42157</v>
      </c>
      <c r="CJ154" s="33">
        <v>12.21851</v>
      </c>
      <c r="CK154" s="33">
        <v>13.75104</v>
      </c>
      <c r="CL154" s="33">
        <v>12.581379999999999</v>
      </c>
      <c r="CM154" s="33">
        <v>13.718999999999999</v>
      </c>
      <c r="CN154" s="33">
        <v>16.444900000000001</v>
      </c>
      <c r="CO154" s="33">
        <v>19.363499999999998</v>
      </c>
      <c r="CP154" s="33">
        <v>17.101690000000001</v>
      </c>
      <c r="CQ154" s="33">
        <v>4.2478769999999999</v>
      </c>
      <c r="CR154" s="33">
        <v>1.3832660000000001</v>
      </c>
      <c r="CS154" s="33">
        <v>-0.45357649999999999</v>
      </c>
      <c r="CT154" s="33">
        <v>-0.97815960000000002</v>
      </c>
      <c r="CU154" s="33">
        <v>-0.67207519999999998</v>
      </c>
      <c r="CV154" s="33">
        <v>-1.0592710000000001</v>
      </c>
      <c r="CW154" s="33">
        <v>5.1814650000000002</v>
      </c>
      <c r="CX154" s="33">
        <v>5.3115649999999999</v>
      </c>
      <c r="CY154" s="33">
        <v>8.3783200000000004</v>
      </c>
      <c r="CZ154" s="33">
        <v>6.6634120000000001</v>
      </c>
      <c r="DA154" s="33">
        <v>7.1921299999999997</v>
      </c>
      <c r="DB154" s="33">
        <v>5.210623</v>
      </c>
      <c r="DC154" s="33">
        <v>2.1332260000000001</v>
      </c>
      <c r="DD154" s="33">
        <v>5.8670590000000002</v>
      </c>
      <c r="DE154" s="33">
        <v>3.8689140000000002</v>
      </c>
      <c r="DF154" s="33">
        <v>2.06717</v>
      </c>
      <c r="DG154" s="33">
        <v>5.2547069999999998</v>
      </c>
      <c r="DH154" s="33">
        <v>14.9871</v>
      </c>
      <c r="DI154" s="33">
        <v>16.629719999999999</v>
      </c>
      <c r="DJ154" s="33">
        <v>15.30073</v>
      </c>
      <c r="DK154" s="33">
        <v>16.418420000000001</v>
      </c>
      <c r="DL154" s="33">
        <v>19.087890000000002</v>
      </c>
      <c r="DM154" s="33">
        <v>21.865970000000001</v>
      </c>
      <c r="DN154" s="33">
        <v>19.49305</v>
      </c>
      <c r="DO154" s="33">
        <v>5.9682500000000003</v>
      </c>
      <c r="DP154" s="33">
        <v>3.0367579999999998</v>
      </c>
      <c r="DQ154" s="33">
        <v>1.120986</v>
      </c>
      <c r="DR154" s="33">
        <v>0.58940789999999998</v>
      </c>
      <c r="DS154" s="33">
        <v>0.91108549999999999</v>
      </c>
      <c r="DT154" s="33">
        <v>0.48227239999999999</v>
      </c>
      <c r="DU154" s="33">
        <v>7.5552000000000001</v>
      </c>
      <c r="DV154" s="33">
        <v>7.6173789999999997</v>
      </c>
      <c r="DW154" s="33">
        <v>10.795120000000001</v>
      </c>
      <c r="DX154" s="33">
        <v>9.0767140000000008</v>
      </c>
      <c r="DY154" s="33">
        <v>9.5762979999999995</v>
      </c>
      <c r="DZ154" s="33">
        <v>7.5677560000000001</v>
      </c>
      <c r="EA154" s="33">
        <v>4.5766819999999999</v>
      </c>
      <c r="EB154" s="33">
        <v>8.4191319999999994</v>
      </c>
      <c r="EC154" s="33">
        <v>6.5611930000000003</v>
      </c>
      <c r="ED154" s="33">
        <v>4.959371</v>
      </c>
      <c r="EE154" s="33">
        <v>7.9014660000000001</v>
      </c>
      <c r="EF154" s="33">
        <v>18.984500000000001</v>
      </c>
      <c r="EG154" s="33">
        <v>20.786069999999999</v>
      </c>
      <c r="EH154" s="33">
        <v>19.227039999999999</v>
      </c>
      <c r="EI154" s="33">
        <v>20.31596</v>
      </c>
      <c r="EJ154" s="33">
        <v>22.903960000000001</v>
      </c>
      <c r="EK154" s="33">
        <v>25.479140000000001</v>
      </c>
      <c r="EL154" s="33">
        <v>22.945799999999998</v>
      </c>
      <c r="EM154" s="33">
        <v>8.4521960000000007</v>
      </c>
      <c r="EN154" s="33">
        <v>5.4241380000000001</v>
      </c>
      <c r="EO154" s="33">
        <v>3.3944049999999999</v>
      </c>
      <c r="EP154" s="33">
        <v>2.8527260000000001</v>
      </c>
      <c r="EQ154" s="33">
        <v>3.1969180000000001</v>
      </c>
      <c r="ER154" s="33">
        <v>2.7080160000000002</v>
      </c>
      <c r="ES154" s="33">
        <v>73.924350000000004</v>
      </c>
      <c r="ET154" s="33">
        <v>73.23039</v>
      </c>
      <c r="EU154" s="33">
        <v>72.578069999999997</v>
      </c>
      <c r="EV154" s="33">
        <v>72.249629999999996</v>
      </c>
      <c r="EW154" s="33">
        <v>72.613579999999999</v>
      </c>
      <c r="EX154" s="33">
        <v>72.264169999999993</v>
      </c>
      <c r="EY154" s="33">
        <v>71.767229999999998</v>
      </c>
      <c r="EZ154" s="33">
        <v>71.434340000000006</v>
      </c>
      <c r="FA154" s="33">
        <v>75.05847</v>
      </c>
      <c r="FB154" s="33">
        <v>79.667190000000005</v>
      </c>
      <c r="FC154" s="33">
        <v>84.158739999999995</v>
      </c>
      <c r="FD154" s="33">
        <v>88.303920000000005</v>
      </c>
      <c r="FE154" s="33">
        <v>91.33202</v>
      </c>
      <c r="FF154" s="33">
        <v>90.399959999999993</v>
      </c>
      <c r="FG154" s="33">
        <v>89.91498</v>
      </c>
      <c r="FH154" s="33">
        <v>87.472030000000004</v>
      </c>
      <c r="FI154" s="33">
        <v>87.527540000000002</v>
      </c>
      <c r="FJ154" s="33">
        <v>86.770359999999997</v>
      </c>
      <c r="FK154" s="33">
        <v>85.905779999999993</v>
      </c>
      <c r="FL154" s="33">
        <v>80.649569999999997</v>
      </c>
      <c r="FM154" s="33">
        <v>77.436869999999999</v>
      </c>
      <c r="FN154" s="33">
        <v>76.053889999999996</v>
      </c>
      <c r="FO154" s="33">
        <v>74.648330000000001</v>
      </c>
      <c r="FP154" s="33">
        <v>72.957920000000001</v>
      </c>
      <c r="FQ154" s="33">
        <v>69.441929999999999</v>
      </c>
      <c r="FR154" s="33">
        <v>4.8592000000000004</v>
      </c>
      <c r="FS154">
        <v>0</v>
      </c>
    </row>
    <row r="155" spans="1:175" x14ac:dyDescent="0.2">
      <c r="A155" t="s">
        <v>208</v>
      </c>
      <c r="B155" t="s">
        <v>181</v>
      </c>
      <c r="C155">
        <v>42979</v>
      </c>
      <c r="D155">
        <v>1281</v>
      </c>
      <c r="E155" s="33">
        <v>208.9589</v>
      </c>
      <c r="F155" s="33">
        <v>203.97210000000001</v>
      </c>
      <c r="G155" s="33">
        <v>200.78139999999999</v>
      </c>
      <c r="H155" s="33">
        <v>200.05119999999999</v>
      </c>
      <c r="I155" s="33">
        <v>207.22200000000001</v>
      </c>
      <c r="J155" s="33">
        <v>224.4494</v>
      </c>
      <c r="K155" s="33">
        <v>249.21780000000001</v>
      </c>
      <c r="L155" s="33">
        <v>278.00150000000002</v>
      </c>
      <c r="M155" s="33">
        <v>303.60939999999999</v>
      </c>
      <c r="N155" s="33">
        <v>321.51850000000002</v>
      </c>
      <c r="O155" s="33">
        <v>332.8381</v>
      </c>
      <c r="P155" s="33">
        <v>337.27319999999997</v>
      </c>
      <c r="Q155" s="33">
        <v>339.32650000000001</v>
      </c>
      <c r="R155" s="33">
        <v>337.84730000000002</v>
      </c>
      <c r="S155" s="33">
        <v>331.94979999999998</v>
      </c>
      <c r="T155" s="33">
        <v>318.58019999999999</v>
      </c>
      <c r="U155" s="33">
        <v>304.30220000000003</v>
      </c>
      <c r="V155" s="33">
        <v>289.89260000000002</v>
      </c>
      <c r="W155" s="33">
        <v>270.92750000000001</v>
      </c>
      <c r="X155" s="33">
        <v>259.35550000000001</v>
      </c>
      <c r="Y155" s="33">
        <v>249.339</v>
      </c>
      <c r="Z155" s="33">
        <v>242.00630000000001</v>
      </c>
      <c r="AA155" s="33">
        <v>230.64510000000001</v>
      </c>
      <c r="AB155" s="33">
        <v>220.57820000000001</v>
      </c>
      <c r="AC155" s="33">
        <v>-3.0625330000000002</v>
      </c>
      <c r="AD155" s="33">
        <v>-1.689908</v>
      </c>
      <c r="AE155" s="33">
        <v>1.4383E-2</v>
      </c>
      <c r="AF155" s="33">
        <v>0.48347820000000002</v>
      </c>
      <c r="AG155" s="33">
        <v>2.2011259999999999</v>
      </c>
      <c r="AH155" s="33">
        <v>-3.2054990000000001</v>
      </c>
      <c r="AI155" s="33">
        <v>-4.5112220000000001</v>
      </c>
      <c r="AJ155" s="33">
        <v>-0.71184499999999995</v>
      </c>
      <c r="AK155" s="33">
        <v>-1.3873470000000001</v>
      </c>
      <c r="AL155" s="33">
        <v>-4.7720859999999998</v>
      </c>
      <c r="AM155" s="33">
        <v>-1.9083600000000001</v>
      </c>
      <c r="AN155" s="33">
        <v>7.3688459999999996</v>
      </c>
      <c r="AO155" s="33">
        <v>7.0477429999999996</v>
      </c>
      <c r="AP155" s="33">
        <v>4.3837130000000002</v>
      </c>
      <c r="AQ155" s="33">
        <v>5.105086</v>
      </c>
      <c r="AR155" s="33">
        <v>5.7759739999999997</v>
      </c>
      <c r="AS155" s="33">
        <v>7.437684</v>
      </c>
      <c r="AT155" s="33">
        <v>6.040241</v>
      </c>
      <c r="AU155" s="33">
        <v>3.1668159999999999</v>
      </c>
      <c r="AV155" s="33">
        <v>-1.244667</v>
      </c>
      <c r="AW155" s="33">
        <v>-1.5032080000000001</v>
      </c>
      <c r="AX155" s="33">
        <v>0.1977757</v>
      </c>
      <c r="AY155" s="33">
        <v>-0.51956310000000006</v>
      </c>
      <c r="AZ155" s="33">
        <v>-0.67275669999999999</v>
      </c>
      <c r="BA155" s="33">
        <v>-0.4440075</v>
      </c>
      <c r="BB155" s="33">
        <v>0.87584609999999996</v>
      </c>
      <c r="BC155" s="33">
        <v>2.5939779999999999</v>
      </c>
      <c r="BD155" s="33">
        <v>2.9887229999999998</v>
      </c>
      <c r="BE155" s="33">
        <v>4.7258259999999996</v>
      </c>
      <c r="BF155" s="33">
        <v>-0.59118839999999995</v>
      </c>
      <c r="BG155" s="33">
        <v>-1.719687</v>
      </c>
      <c r="BH155" s="33">
        <v>2.2775979999999998</v>
      </c>
      <c r="BI155" s="33">
        <v>1.806284</v>
      </c>
      <c r="BJ155" s="33">
        <v>-1.437773</v>
      </c>
      <c r="BK155" s="33">
        <v>1.425991</v>
      </c>
      <c r="BL155" s="33">
        <v>11.565329999999999</v>
      </c>
      <c r="BM155" s="33">
        <v>11.341010000000001</v>
      </c>
      <c r="BN155" s="33">
        <v>8.6790199999999995</v>
      </c>
      <c r="BO155" s="33">
        <v>9.387454</v>
      </c>
      <c r="BP155" s="33">
        <v>9.8870140000000006</v>
      </c>
      <c r="BQ155" s="33">
        <v>11.286490000000001</v>
      </c>
      <c r="BR155" s="33">
        <v>9.6589679999999998</v>
      </c>
      <c r="BS155" s="33">
        <v>6.0707870000000002</v>
      </c>
      <c r="BT155" s="33">
        <v>1.667249</v>
      </c>
      <c r="BU155" s="33">
        <v>1.4106510000000001</v>
      </c>
      <c r="BV155" s="33">
        <v>3.1240600000000001</v>
      </c>
      <c r="BW155" s="33">
        <v>2.3464930000000002</v>
      </c>
      <c r="BX155" s="33">
        <v>2.074716</v>
      </c>
      <c r="BY155" s="33">
        <v>1.369575</v>
      </c>
      <c r="BZ155" s="33">
        <v>2.6528800000000001</v>
      </c>
      <c r="CA155" s="33">
        <v>4.380598</v>
      </c>
      <c r="CB155" s="33">
        <v>4.7238480000000003</v>
      </c>
      <c r="CC155" s="33">
        <v>6.4744250000000001</v>
      </c>
      <c r="CD155" s="33">
        <v>1.2194750000000001</v>
      </c>
      <c r="CE155" s="33">
        <v>0.2137211</v>
      </c>
      <c r="CF155" s="33">
        <v>4.348077</v>
      </c>
      <c r="CG155" s="33">
        <v>4.0181829999999996</v>
      </c>
      <c r="CH155" s="33">
        <v>0.87156199999999995</v>
      </c>
      <c r="CI155" s="33">
        <v>3.7353519999999998</v>
      </c>
      <c r="CJ155" s="33">
        <v>14.47181</v>
      </c>
      <c r="CK155" s="33">
        <v>14.31452</v>
      </c>
      <c r="CL155" s="33">
        <v>11.65394</v>
      </c>
      <c r="CM155" s="33">
        <v>12.35341</v>
      </c>
      <c r="CN155" s="33">
        <v>12.734310000000001</v>
      </c>
      <c r="CO155" s="33">
        <v>13.952170000000001</v>
      </c>
      <c r="CP155" s="33">
        <v>12.165290000000001</v>
      </c>
      <c r="CQ155" s="33">
        <v>8.0820679999999996</v>
      </c>
      <c r="CR155" s="33">
        <v>3.684034</v>
      </c>
      <c r="CS155" s="33">
        <v>3.4287809999999999</v>
      </c>
      <c r="CT155" s="33">
        <v>5.1507959999999997</v>
      </c>
      <c r="CU155" s="33">
        <v>4.3315140000000003</v>
      </c>
      <c r="CV155" s="33">
        <v>3.9776069999999999</v>
      </c>
      <c r="CW155" s="33">
        <v>3.1831580000000002</v>
      </c>
      <c r="CX155" s="33">
        <v>4.4299140000000001</v>
      </c>
      <c r="CY155" s="33">
        <v>6.1672180000000001</v>
      </c>
      <c r="CZ155" s="33">
        <v>6.4589730000000003</v>
      </c>
      <c r="DA155" s="33">
        <v>8.2230240000000006</v>
      </c>
      <c r="DB155" s="33">
        <v>3.0301390000000001</v>
      </c>
      <c r="DC155" s="33">
        <v>2.1471300000000002</v>
      </c>
      <c r="DD155" s="33">
        <v>6.4185559999999997</v>
      </c>
      <c r="DE155" s="33">
        <v>6.2300829999999996</v>
      </c>
      <c r="DF155" s="33">
        <v>3.1808969999999999</v>
      </c>
      <c r="DG155" s="33">
        <v>6.0447129999999998</v>
      </c>
      <c r="DH155" s="33">
        <v>17.37828</v>
      </c>
      <c r="DI155" s="33">
        <v>17.288029999999999</v>
      </c>
      <c r="DJ155" s="33">
        <v>14.62885</v>
      </c>
      <c r="DK155" s="33">
        <v>15.31936</v>
      </c>
      <c r="DL155" s="33">
        <v>15.5816</v>
      </c>
      <c r="DM155" s="33">
        <v>16.617840000000001</v>
      </c>
      <c r="DN155" s="33">
        <v>14.671609999999999</v>
      </c>
      <c r="DO155" s="33">
        <v>10.093349999999999</v>
      </c>
      <c r="DP155" s="33">
        <v>5.7008179999999999</v>
      </c>
      <c r="DQ155" s="33">
        <v>5.4469099999999999</v>
      </c>
      <c r="DR155" s="33">
        <v>7.1775320000000002</v>
      </c>
      <c r="DS155" s="33">
        <v>6.316535</v>
      </c>
      <c r="DT155" s="33">
        <v>5.8804980000000002</v>
      </c>
      <c r="DU155" s="33">
        <v>5.8016839999999998</v>
      </c>
      <c r="DV155" s="33">
        <v>6.9956680000000002</v>
      </c>
      <c r="DW155" s="33">
        <v>8.7468129999999995</v>
      </c>
      <c r="DX155" s="33">
        <v>8.9642169999999997</v>
      </c>
      <c r="DY155" s="33">
        <v>10.747719999999999</v>
      </c>
      <c r="DZ155" s="33">
        <v>5.64445</v>
      </c>
      <c r="EA155" s="33">
        <v>4.9386640000000002</v>
      </c>
      <c r="EB155" s="33">
        <v>9.4079990000000002</v>
      </c>
      <c r="EC155" s="33">
        <v>9.4237140000000004</v>
      </c>
      <c r="ED155" s="33">
        <v>6.5152099999999997</v>
      </c>
      <c r="EE155" s="33">
        <v>9.3790630000000004</v>
      </c>
      <c r="EF155" s="33">
        <v>21.574770000000001</v>
      </c>
      <c r="EG155" s="33">
        <v>21.581299999999999</v>
      </c>
      <c r="EH155" s="33">
        <v>18.924160000000001</v>
      </c>
      <c r="EI155" s="33">
        <v>19.60173</v>
      </c>
      <c r="EJ155" s="33">
        <v>19.692640000000001</v>
      </c>
      <c r="EK155" s="33">
        <v>20.466650000000001</v>
      </c>
      <c r="EL155" s="33">
        <v>18.290330000000001</v>
      </c>
      <c r="EM155" s="33">
        <v>12.99732</v>
      </c>
      <c r="EN155" s="33">
        <v>8.6127339999999997</v>
      </c>
      <c r="EO155" s="33">
        <v>8.3607689999999995</v>
      </c>
      <c r="EP155" s="33">
        <v>10.103820000000001</v>
      </c>
      <c r="EQ155" s="33">
        <v>9.1825899999999994</v>
      </c>
      <c r="ER155" s="33">
        <v>8.6279710000000005</v>
      </c>
      <c r="ES155" s="33">
        <v>73.496799999999993</v>
      </c>
      <c r="ET155" s="33">
        <v>74.585049999999995</v>
      </c>
      <c r="EU155" s="33">
        <v>73.293620000000004</v>
      </c>
      <c r="EV155" s="33">
        <v>73.231279999999998</v>
      </c>
      <c r="EW155" s="33">
        <v>72.394000000000005</v>
      </c>
      <c r="EX155" s="33">
        <v>72.160960000000003</v>
      </c>
      <c r="EY155" s="33">
        <v>72.506590000000003</v>
      </c>
      <c r="EZ155" s="33">
        <v>72.588239999999999</v>
      </c>
      <c r="FA155" s="33">
        <v>79.036720000000003</v>
      </c>
      <c r="FB155" s="33">
        <v>86.895539999999997</v>
      </c>
      <c r="FC155" s="33">
        <v>92.843760000000003</v>
      </c>
      <c r="FD155" s="33">
        <v>96.303259999999995</v>
      </c>
      <c r="FE155" s="33">
        <v>96.954880000000003</v>
      </c>
      <c r="FF155" s="33">
        <v>96.40701</v>
      </c>
      <c r="FG155" s="33">
        <v>95.820049999999995</v>
      </c>
      <c r="FH155" s="33">
        <v>94.737769999999998</v>
      </c>
      <c r="FI155" s="33">
        <v>93.660160000000005</v>
      </c>
      <c r="FJ155" s="33">
        <v>91.279480000000007</v>
      </c>
      <c r="FK155" s="33">
        <v>88.852469999999997</v>
      </c>
      <c r="FL155" s="33">
        <v>85.992840000000001</v>
      </c>
      <c r="FM155" s="33">
        <v>82.365650000000002</v>
      </c>
      <c r="FN155" s="33">
        <v>80.933899999999994</v>
      </c>
      <c r="FO155" s="33">
        <v>79.674379999999999</v>
      </c>
      <c r="FP155" s="33">
        <v>78.397090000000006</v>
      </c>
      <c r="FQ155" s="33">
        <v>82.839330000000004</v>
      </c>
      <c r="FR155" s="33">
        <v>5.2090699999999996</v>
      </c>
      <c r="FS155">
        <v>0</v>
      </c>
    </row>
    <row r="156" spans="1:175" x14ac:dyDescent="0.2">
      <c r="A156" t="s">
        <v>208</v>
      </c>
      <c r="B156" t="s">
        <v>181</v>
      </c>
      <c r="C156">
        <v>42980</v>
      </c>
      <c r="D156">
        <v>1281</v>
      </c>
      <c r="E156" s="33">
        <v>205.0635</v>
      </c>
      <c r="F156" s="33">
        <v>199.63329999999999</v>
      </c>
      <c r="G156" s="33">
        <v>195.53489999999999</v>
      </c>
      <c r="H156" s="33">
        <v>192.6277</v>
      </c>
      <c r="I156" s="33">
        <v>191.41040000000001</v>
      </c>
      <c r="J156" s="33">
        <v>194.98150000000001</v>
      </c>
      <c r="K156" s="33">
        <v>199.82570000000001</v>
      </c>
      <c r="L156" s="33">
        <v>206.89</v>
      </c>
      <c r="M156" s="33">
        <v>216.54949999999999</v>
      </c>
      <c r="N156" s="33">
        <v>224.86099999999999</v>
      </c>
      <c r="O156" s="33">
        <v>232.82169999999999</v>
      </c>
      <c r="P156" s="33">
        <v>238.8235</v>
      </c>
      <c r="Q156" s="33">
        <v>240.92250000000001</v>
      </c>
      <c r="R156" s="33">
        <v>240.44120000000001</v>
      </c>
      <c r="S156" s="33">
        <v>241.584</v>
      </c>
      <c r="T156" s="33">
        <v>242.6534</v>
      </c>
      <c r="U156" s="33">
        <v>244.17160000000001</v>
      </c>
      <c r="V156" s="33">
        <v>245.66309999999999</v>
      </c>
      <c r="W156" s="33">
        <v>243.48650000000001</v>
      </c>
      <c r="X156" s="33">
        <v>239.1874</v>
      </c>
      <c r="Y156" s="33">
        <v>230.97919999999999</v>
      </c>
      <c r="Z156" s="33">
        <v>225.84710000000001</v>
      </c>
      <c r="AA156" s="33">
        <v>223.7209</v>
      </c>
      <c r="AB156" s="33">
        <v>216.9752</v>
      </c>
      <c r="AC156" s="33">
        <v>-5.4738670000000003</v>
      </c>
      <c r="AD156" s="33">
        <v>-4.8041330000000002</v>
      </c>
      <c r="AE156" s="33">
        <v>-3.0425369999999998</v>
      </c>
      <c r="AF156" s="33">
        <v>-2.8520850000000002</v>
      </c>
      <c r="AG156" s="33">
        <v>-4.264964</v>
      </c>
      <c r="AH156" s="33">
        <v>-5.9974230000000004</v>
      </c>
      <c r="AI156" s="33">
        <v>-7.3643590000000003</v>
      </c>
      <c r="AJ156" s="33">
        <v>-5.7112280000000002</v>
      </c>
      <c r="AK156" s="33">
        <v>-7.1712410000000002</v>
      </c>
      <c r="AL156" s="33">
        <v>-9.2662469999999999</v>
      </c>
      <c r="AM156" s="33">
        <v>-8.1271900000000006</v>
      </c>
      <c r="AN156" s="33">
        <v>-2.1749390000000002</v>
      </c>
      <c r="AO156" s="33">
        <v>-3.6464490000000001</v>
      </c>
      <c r="AP156" s="33">
        <v>-0.23216410000000001</v>
      </c>
      <c r="AQ156" s="33">
        <v>3.2002619999999999</v>
      </c>
      <c r="AR156" s="33">
        <v>3.2159719999999998</v>
      </c>
      <c r="AS156" s="33">
        <v>1.9854050000000001</v>
      </c>
      <c r="AT156" s="33">
        <v>1.7922979999999999</v>
      </c>
      <c r="AU156" s="33">
        <v>-0.93790510000000005</v>
      </c>
      <c r="AV156" s="33">
        <v>-2.0999660000000002</v>
      </c>
      <c r="AW156" s="33">
        <v>-2.8788860000000001</v>
      </c>
      <c r="AX156" s="33">
        <v>-3.5456979999999998</v>
      </c>
      <c r="AY156" s="33">
        <v>-1.2738959999999999</v>
      </c>
      <c r="AZ156" s="33">
        <v>-3.0891419999999998</v>
      </c>
      <c r="BA156" s="33">
        <v>-3.029042</v>
      </c>
      <c r="BB156" s="33">
        <v>-2.3146209999999998</v>
      </c>
      <c r="BC156" s="33">
        <v>-0.59928910000000002</v>
      </c>
      <c r="BD156" s="33">
        <v>-0.4631498</v>
      </c>
      <c r="BE156" s="33">
        <v>-1.8823270000000001</v>
      </c>
      <c r="BF156" s="33">
        <v>-3.6758440000000001</v>
      </c>
      <c r="BG156" s="33">
        <v>-4.8295890000000004</v>
      </c>
      <c r="BH156" s="33">
        <v>-3.0368550000000001</v>
      </c>
      <c r="BI156" s="33">
        <v>-4.3254640000000002</v>
      </c>
      <c r="BJ156" s="33">
        <v>-6.3330229999999998</v>
      </c>
      <c r="BK156" s="33">
        <v>-5.1118399999999999</v>
      </c>
      <c r="BL156" s="33">
        <v>1.657287</v>
      </c>
      <c r="BM156" s="33">
        <v>0.1168671</v>
      </c>
      <c r="BN156" s="33">
        <v>3.5373459999999999</v>
      </c>
      <c r="BO156" s="33">
        <v>6.9868139999999999</v>
      </c>
      <c r="BP156" s="33">
        <v>6.9469539999999999</v>
      </c>
      <c r="BQ156" s="33">
        <v>5.6635949999999999</v>
      </c>
      <c r="BR156" s="33">
        <v>5.57409</v>
      </c>
      <c r="BS156" s="33">
        <v>2.148358</v>
      </c>
      <c r="BT156" s="33">
        <v>1.044273</v>
      </c>
      <c r="BU156" s="33">
        <v>0.30765910000000002</v>
      </c>
      <c r="BV156" s="33">
        <v>-0.44087300000000001</v>
      </c>
      <c r="BW156" s="33">
        <v>1.921478</v>
      </c>
      <c r="BX156" s="33">
        <v>0.14130760000000001</v>
      </c>
      <c r="BY156" s="33">
        <v>-1.3357619999999999</v>
      </c>
      <c r="BZ156" s="33">
        <v>-0.59039350000000002</v>
      </c>
      <c r="CA156" s="33">
        <v>1.092897</v>
      </c>
      <c r="CB156" s="33">
        <v>1.191419</v>
      </c>
      <c r="CC156" s="33">
        <v>-0.2321201</v>
      </c>
      <c r="CD156" s="33">
        <v>-2.0679259999999999</v>
      </c>
      <c r="CE156" s="33">
        <v>-3.0740150000000002</v>
      </c>
      <c r="CF156" s="33">
        <v>-1.1845920000000001</v>
      </c>
      <c r="CG156" s="33">
        <v>-2.3544870000000002</v>
      </c>
      <c r="CH156" s="33">
        <v>-4.3014809999999999</v>
      </c>
      <c r="CI156" s="33">
        <v>-3.0234179999999999</v>
      </c>
      <c r="CJ156" s="33">
        <v>4.3114749999999997</v>
      </c>
      <c r="CK156" s="33">
        <v>2.723328</v>
      </c>
      <c r="CL156" s="33">
        <v>6.1480969999999999</v>
      </c>
      <c r="CM156" s="33">
        <v>9.6093689999999992</v>
      </c>
      <c r="CN156" s="33">
        <v>9.5310199999999998</v>
      </c>
      <c r="CO156" s="33">
        <v>8.2110979999999998</v>
      </c>
      <c r="CP156" s="33">
        <v>8.1933469999999993</v>
      </c>
      <c r="CQ156" s="33">
        <v>4.285895</v>
      </c>
      <c r="CR156" s="33">
        <v>3.2219630000000001</v>
      </c>
      <c r="CS156" s="33">
        <v>2.5146510000000002</v>
      </c>
      <c r="CT156" s="33">
        <v>1.709519</v>
      </c>
      <c r="CU156" s="33">
        <v>4.1345840000000003</v>
      </c>
      <c r="CV156" s="33">
        <v>2.3787069999999999</v>
      </c>
      <c r="CW156" s="33">
        <v>0.35751690000000003</v>
      </c>
      <c r="CX156" s="33">
        <v>1.133834</v>
      </c>
      <c r="CY156" s="33">
        <v>2.7850830000000002</v>
      </c>
      <c r="CZ156" s="33">
        <v>2.8459889999999999</v>
      </c>
      <c r="DA156" s="33">
        <v>1.4180870000000001</v>
      </c>
      <c r="DB156" s="33">
        <v>-0.46000770000000002</v>
      </c>
      <c r="DC156" s="33">
        <v>-1.3184419999999999</v>
      </c>
      <c r="DD156" s="33">
        <v>0.66767109999999996</v>
      </c>
      <c r="DE156" s="33">
        <v>-0.38351059999999998</v>
      </c>
      <c r="DF156" s="33">
        <v>-2.2699389999999999</v>
      </c>
      <c r="DG156" s="33">
        <v>-0.93499639999999995</v>
      </c>
      <c r="DH156" s="33">
        <v>6.9656630000000002</v>
      </c>
      <c r="DI156" s="33">
        <v>5.32979</v>
      </c>
      <c r="DJ156" s="33">
        <v>8.7588480000000004</v>
      </c>
      <c r="DK156" s="33">
        <v>12.231920000000001</v>
      </c>
      <c r="DL156" s="33">
        <v>12.11509</v>
      </c>
      <c r="DM156" s="33">
        <v>10.758599999999999</v>
      </c>
      <c r="DN156" s="33">
        <v>10.8126</v>
      </c>
      <c r="DO156" s="33">
        <v>6.4234309999999999</v>
      </c>
      <c r="DP156" s="33">
        <v>5.3996529999999998</v>
      </c>
      <c r="DQ156" s="33">
        <v>4.7216420000000001</v>
      </c>
      <c r="DR156" s="33">
        <v>3.8599109999999999</v>
      </c>
      <c r="DS156" s="33">
        <v>6.3476910000000002</v>
      </c>
      <c r="DT156" s="33">
        <v>4.6161070000000004</v>
      </c>
      <c r="DU156" s="33">
        <v>2.802343</v>
      </c>
      <c r="DV156" s="33">
        <v>3.6233460000000002</v>
      </c>
      <c r="DW156" s="33">
        <v>5.2283299999999997</v>
      </c>
      <c r="DX156" s="33">
        <v>5.2349230000000002</v>
      </c>
      <c r="DY156" s="33">
        <v>3.8007240000000002</v>
      </c>
      <c r="DZ156" s="33">
        <v>1.8615710000000001</v>
      </c>
      <c r="EA156" s="33">
        <v>1.216329</v>
      </c>
      <c r="EB156" s="33">
        <v>3.3420450000000002</v>
      </c>
      <c r="EC156" s="33">
        <v>2.4622670000000002</v>
      </c>
      <c r="ED156" s="33">
        <v>0.66328469999999995</v>
      </c>
      <c r="EE156" s="33">
        <v>2.0803530000000001</v>
      </c>
      <c r="EF156" s="33">
        <v>10.797890000000001</v>
      </c>
      <c r="EG156" s="33">
        <v>9.0931049999999995</v>
      </c>
      <c r="EH156" s="33">
        <v>12.528359999999999</v>
      </c>
      <c r="EI156" s="33">
        <v>16.01848</v>
      </c>
      <c r="EJ156" s="33">
        <v>15.846069999999999</v>
      </c>
      <c r="EK156" s="33">
        <v>14.43679</v>
      </c>
      <c r="EL156" s="33">
        <v>14.5944</v>
      </c>
      <c r="EM156" s="33">
        <v>9.5096950000000007</v>
      </c>
      <c r="EN156" s="33">
        <v>8.5438930000000006</v>
      </c>
      <c r="EO156" s="33">
        <v>7.908188</v>
      </c>
      <c r="EP156" s="33">
        <v>6.9647360000000003</v>
      </c>
      <c r="EQ156" s="33">
        <v>9.5430650000000004</v>
      </c>
      <c r="ER156" s="33">
        <v>7.8465569999999998</v>
      </c>
      <c r="ES156" s="33">
        <v>77.525450000000006</v>
      </c>
      <c r="ET156" s="33">
        <v>76.409059999999997</v>
      </c>
      <c r="EU156" s="33">
        <v>75.165379999999999</v>
      </c>
      <c r="EV156" s="33">
        <v>75.211269999999999</v>
      </c>
      <c r="EW156" s="33">
        <v>74.589939999999999</v>
      </c>
      <c r="EX156" s="33">
        <v>73.562600000000003</v>
      </c>
      <c r="EY156" s="33">
        <v>73.792479999999998</v>
      </c>
      <c r="EZ156" s="33">
        <v>73.81738</v>
      </c>
      <c r="FA156" s="33">
        <v>76.444689999999994</v>
      </c>
      <c r="FB156" s="33">
        <v>81.148169999999993</v>
      </c>
      <c r="FC156" s="33">
        <v>86.948809999999995</v>
      </c>
      <c r="FD156" s="33">
        <v>90.950940000000003</v>
      </c>
      <c r="FE156" s="33">
        <v>94.844970000000004</v>
      </c>
      <c r="FF156" s="33">
        <v>97.461770000000001</v>
      </c>
      <c r="FG156" s="33">
        <v>95.434380000000004</v>
      </c>
      <c r="FH156" s="33">
        <v>93.899479999999997</v>
      </c>
      <c r="FI156" s="33">
        <v>93.880830000000003</v>
      </c>
      <c r="FJ156" s="33">
        <v>93.965379999999996</v>
      </c>
      <c r="FK156" s="33">
        <v>92.260509999999996</v>
      </c>
      <c r="FL156" s="33">
        <v>89.479150000000004</v>
      </c>
      <c r="FM156" s="33">
        <v>86.330510000000004</v>
      </c>
      <c r="FN156" s="33">
        <v>86.462789999999998</v>
      </c>
      <c r="FO156" s="33">
        <v>88.054879999999997</v>
      </c>
      <c r="FP156" s="33">
        <v>87.158199999999994</v>
      </c>
      <c r="FQ156" s="33">
        <v>78.48545</v>
      </c>
      <c r="FR156" s="33">
        <v>4.7913740000000002</v>
      </c>
      <c r="FS156">
        <v>0</v>
      </c>
    </row>
    <row r="157" spans="1:175" x14ac:dyDescent="0.2">
      <c r="A157" t="s">
        <v>208</v>
      </c>
      <c r="B157" t="s">
        <v>181</v>
      </c>
      <c r="C157" t="s">
        <v>235</v>
      </c>
      <c r="D157">
        <v>1281</v>
      </c>
      <c r="E157" s="33">
        <v>208.78880000000001</v>
      </c>
      <c r="F157" s="33">
        <v>202.80760000000001</v>
      </c>
      <c r="G157" s="33">
        <v>199.67179999999999</v>
      </c>
      <c r="H157" s="33">
        <v>198.2253</v>
      </c>
      <c r="I157" s="33">
        <v>205.82759999999999</v>
      </c>
      <c r="J157" s="33">
        <v>224.53919999999999</v>
      </c>
      <c r="K157" s="33">
        <v>249.95050000000001</v>
      </c>
      <c r="L157" s="33">
        <v>278.06950000000001</v>
      </c>
      <c r="M157" s="33">
        <v>300.3596</v>
      </c>
      <c r="N157" s="33">
        <v>316.81119999999999</v>
      </c>
      <c r="O157" s="33">
        <v>328.52600000000001</v>
      </c>
      <c r="P157" s="33">
        <v>334.73239999999998</v>
      </c>
      <c r="Q157" s="33">
        <v>338.45100000000002</v>
      </c>
      <c r="R157" s="33">
        <v>336.84089999999998</v>
      </c>
      <c r="S157" s="33">
        <v>332.69839999999999</v>
      </c>
      <c r="T157" s="33">
        <v>320.38099999999997</v>
      </c>
      <c r="U157" s="33">
        <v>307.6456</v>
      </c>
      <c r="V157" s="33">
        <v>295.971</v>
      </c>
      <c r="W157" s="33">
        <v>274.14769999999999</v>
      </c>
      <c r="X157" s="33">
        <v>260.98880000000003</v>
      </c>
      <c r="Y157" s="33">
        <v>249.90459999999999</v>
      </c>
      <c r="Z157" s="33">
        <v>240.7552</v>
      </c>
      <c r="AA157" s="33">
        <v>228.6198</v>
      </c>
      <c r="AB157" s="33">
        <v>218.6498</v>
      </c>
      <c r="AC157" s="33">
        <v>-1.4509339999999999</v>
      </c>
      <c r="AD157" s="33">
        <v>-0.59617399999999998</v>
      </c>
      <c r="AE157" s="33">
        <v>1.7480340000000001</v>
      </c>
      <c r="AF157" s="33">
        <v>1.152631</v>
      </c>
      <c r="AG157" s="33">
        <v>2.3514539999999999</v>
      </c>
      <c r="AH157" s="33">
        <v>-1.336908</v>
      </c>
      <c r="AI157" s="33">
        <v>-3.6745390000000002</v>
      </c>
      <c r="AJ157" s="33">
        <v>-7.8617400000000004E-2</v>
      </c>
      <c r="AK157" s="33">
        <v>-1.5172749999999999</v>
      </c>
      <c r="AL157" s="33">
        <v>-4.2968169999999999</v>
      </c>
      <c r="AM157" s="33">
        <v>-1.232847</v>
      </c>
      <c r="AN157" s="33">
        <v>6.6305750000000003</v>
      </c>
      <c r="AO157" s="33">
        <v>7.1127390000000004</v>
      </c>
      <c r="AP157" s="33">
        <v>5.3821880000000002</v>
      </c>
      <c r="AQ157" s="33">
        <v>6.3987259999999999</v>
      </c>
      <c r="AR157" s="33">
        <v>8.262613</v>
      </c>
      <c r="AS157" s="33">
        <v>10.699479999999999</v>
      </c>
      <c r="AT157" s="33">
        <v>9.0593459999999997</v>
      </c>
      <c r="AU157" s="33">
        <v>2.2592880000000002</v>
      </c>
      <c r="AV157" s="33">
        <v>-1.3628629999999999</v>
      </c>
      <c r="AW157" s="33">
        <v>-2.370571</v>
      </c>
      <c r="AX157" s="33">
        <v>-1.771609</v>
      </c>
      <c r="AY157" s="33">
        <v>-2.042014</v>
      </c>
      <c r="AZ157" s="33">
        <v>-2.2931170000000001</v>
      </c>
      <c r="BA157" s="33">
        <v>0.85583730000000002</v>
      </c>
      <c r="BB157" s="33">
        <v>1.6370199999999999</v>
      </c>
      <c r="BC157" s="33">
        <v>3.989849</v>
      </c>
      <c r="BD157" s="33">
        <v>3.3417379999999999</v>
      </c>
      <c r="BE157" s="33">
        <v>4.5115600000000002</v>
      </c>
      <c r="BF157" s="33">
        <v>0.87016550000000004</v>
      </c>
      <c r="BG157" s="33">
        <v>-1.3102149999999999</v>
      </c>
      <c r="BH157" s="33">
        <v>2.463279</v>
      </c>
      <c r="BI157" s="33">
        <v>1.1581950000000001</v>
      </c>
      <c r="BJ157" s="33">
        <v>-1.4818420000000001</v>
      </c>
      <c r="BK157" s="33">
        <v>1.6097129999999999</v>
      </c>
      <c r="BL157" s="33">
        <v>10.59761</v>
      </c>
      <c r="BM157" s="33">
        <v>11.20116</v>
      </c>
      <c r="BN157" s="33">
        <v>9.3615580000000005</v>
      </c>
      <c r="BO157" s="33">
        <v>10.3202</v>
      </c>
      <c r="BP157" s="33">
        <v>12.00065</v>
      </c>
      <c r="BQ157" s="33">
        <v>14.21973</v>
      </c>
      <c r="BR157" s="33">
        <v>12.352589999999999</v>
      </c>
      <c r="BS157" s="33">
        <v>4.5667980000000004</v>
      </c>
      <c r="BT157" s="33">
        <v>0.93922850000000002</v>
      </c>
      <c r="BU157" s="33">
        <v>-9.1131000000000004E-2</v>
      </c>
      <c r="BV157" s="33">
        <v>0.50768579999999996</v>
      </c>
      <c r="BW157" s="33">
        <v>0.2454373</v>
      </c>
      <c r="BX157" s="33">
        <v>-7.6236600000000002E-2</v>
      </c>
      <c r="BY157" s="33">
        <v>2.4535</v>
      </c>
      <c r="BZ157" s="33">
        <v>3.1837230000000001</v>
      </c>
      <c r="CA157" s="33">
        <v>5.5425230000000001</v>
      </c>
      <c r="CB157" s="33">
        <v>4.857907</v>
      </c>
      <c r="CC157" s="33">
        <v>6.007644</v>
      </c>
      <c r="CD157" s="33">
        <v>2.3987780000000001</v>
      </c>
      <c r="CE157" s="33">
        <v>0.32730860000000001</v>
      </c>
      <c r="CF157" s="33">
        <v>4.223789</v>
      </c>
      <c r="CG157" s="33">
        <v>3.0112169999999998</v>
      </c>
      <c r="CH157" s="33">
        <v>0.46780110000000003</v>
      </c>
      <c r="CI157" s="33">
        <v>3.5784609999999999</v>
      </c>
      <c r="CJ157" s="33">
        <v>13.34516</v>
      </c>
      <c r="CK157" s="33">
        <v>14.032780000000001</v>
      </c>
      <c r="CL157" s="33">
        <v>12.117660000000001</v>
      </c>
      <c r="CM157" s="33">
        <v>13.036210000000001</v>
      </c>
      <c r="CN157" s="33">
        <v>14.589600000000001</v>
      </c>
      <c r="CO157" s="33">
        <v>16.657830000000001</v>
      </c>
      <c r="CP157" s="33">
        <v>14.63349</v>
      </c>
      <c r="CQ157" s="33">
        <v>6.1649729999999998</v>
      </c>
      <c r="CR157" s="33">
        <v>2.5336500000000002</v>
      </c>
      <c r="CS157" s="33">
        <v>1.4876020000000001</v>
      </c>
      <c r="CT157" s="33">
        <v>2.0863179999999999</v>
      </c>
      <c r="CU157" s="33">
        <v>1.8297190000000001</v>
      </c>
      <c r="CV157" s="33">
        <v>1.459168</v>
      </c>
      <c r="CW157" s="33">
        <v>4.0511619999999997</v>
      </c>
      <c r="CX157" s="33">
        <v>4.7304259999999996</v>
      </c>
      <c r="CY157" s="33">
        <v>7.0951979999999999</v>
      </c>
      <c r="CZ157" s="33">
        <v>6.3740759999999996</v>
      </c>
      <c r="DA157" s="33">
        <v>7.5037269999999996</v>
      </c>
      <c r="DB157" s="33">
        <v>3.9273899999999999</v>
      </c>
      <c r="DC157" s="33">
        <v>1.9648319999999999</v>
      </c>
      <c r="DD157" s="33">
        <v>5.9842979999999999</v>
      </c>
      <c r="DE157" s="33">
        <v>4.8642390000000004</v>
      </c>
      <c r="DF157" s="33">
        <v>2.4174440000000001</v>
      </c>
      <c r="DG157" s="33">
        <v>5.5472089999999996</v>
      </c>
      <c r="DH157" s="33">
        <v>16.09271</v>
      </c>
      <c r="DI157" s="33">
        <v>16.864409999999999</v>
      </c>
      <c r="DJ157" s="33">
        <v>14.873760000000001</v>
      </c>
      <c r="DK157" s="33">
        <v>15.75221</v>
      </c>
      <c r="DL157" s="33">
        <v>17.178560000000001</v>
      </c>
      <c r="DM157" s="33">
        <v>19.095939999999999</v>
      </c>
      <c r="DN157" s="33">
        <v>16.914380000000001</v>
      </c>
      <c r="DO157" s="33">
        <v>7.763147</v>
      </c>
      <c r="DP157" s="33">
        <v>4.1280710000000003</v>
      </c>
      <c r="DQ157" s="33">
        <v>3.066335</v>
      </c>
      <c r="DR157" s="33">
        <v>3.6649509999999998</v>
      </c>
      <c r="DS157" s="33">
        <v>3.4140009999999998</v>
      </c>
      <c r="DT157" s="33">
        <v>2.9945729999999999</v>
      </c>
      <c r="DU157" s="33">
        <v>6.3579340000000002</v>
      </c>
      <c r="DV157" s="33">
        <v>6.9636189999999996</v>
      </c>
      <c r="DW157" s="33">
        <v>9.3370119999999996</v>
      </c>
      <c r="DX157" s="33">
        <v>8.5631830000000004</v>
      </c>
      <c r="DY157" s="33">
        <v>9.6638339999999996</v>
      </c>
      <c r="DZ157" s="33">
        <v>6.1344640000000004</v>
      </c>
      <c r="EA157" s="33">
        <v>4.3291560000000002</v>
      </c>
      <c r="EB157" s="33">
        <v>8.5261949999999995</v>
      </c>
      <c r="EC157" s="33">
        <v>7.5397080000000001</v>
      </c>
      <c r="ED157" s="33">
        <v>5.2324190000000002</v>
      </c>
      <c r="EE157" s="33">
        <v>8.3897689999999994</v>
      </c>
      <c r="EF157" s="33">
        <v>20.059740000000001</v>
      </c>
      <c r="EG157" s="33">
        <v>20.952819999999999</v>
      </c>
      <c r="EH157" s="33">
        <v>18.853120000000001</v>
      </c>
      <c r="EI157" s="33">
        <v>19.673690000000001</v>
      </c>
      <c r="EJ157" s="33">
        <v>20.916589999999999</v>
      </c>
      <c r="EK157" s="33">
        <v>22.61618</v>
      </c>
      <c r="EL157" s="33">
        <v>20.207630000000002</v>
      </c>
      <c r="EM157" s="33">
        <v>10.07066</v>
      </c>
      <c r="EN157" s="33">
        <v>6.4301620000000002</v>
      </c>
      <c r="EO157" s="33">
        <v>5.3457749999999997</v>
      </c>
      <c r="EP157" s="33">
        <v>5.9442449999999996</v>
      </c>
      <c r="EQ157" s="33">
        <v>5.7014529999999999</v>
      </c>
      <c r="ER157" s="33">
        <v>5.2114529999999997</v>
      </c>
      <c r="ES157" s="33">
        <v>73.709280000000007</v>
      </c>
      <c r="ET157" s="33">
        <v>73.913480000000007</v>
      </c>
      <c r="EU157" s="33">
        <v>72.940029999999993</v>
      </c>
      <c r="EV157" s="33">
        <v>72.745429999999999</v>
      </c>
      <c r="EW157" s="33">
        <v>72.503280000000004</v>
      </c>
      <c r="EX157" s="33">
        <v>72.212310000000002</v>
      </c>
      <c r="EY157" s="33">
        <v>72.135990000000007</v>
      </c>
      <c r="EZ157" s="33">
        <v>72.010890000000003</v>
      </c>
      <c r="FA157" s="33">
        <v>77.062600000000003</v>
      </c>
      <c r="FB157" s="33">
        <v>83.330539999999999</v>
      </c>
      <c r="FC157" s="33">
        <v>88.556780000000003</v>
      </c>
      <c r="FD157" s="33">
        <v>92.321190000000001</v>
      </c>
      <c r="FE157" s="33">
        <v>94.148589999999999</v>
      </c>
      <c r="FF157" s="33">
        <v>93.417079999999999</v>
      </c>
      <c r="FG157" s="33">
        <v>92.866910000000004</v>
      </c>
      <c r="FH157" s="33">
        <v>91.105540000000005</v>
      </c>
      <c r="FI157" s="33">
        <v>90.587140000000005</v>
      </c>
      <c r="FJ157" s="33">
        <v>88.995990000000006</v>
      </c>
      <c r="FK157" s="33">
        <v>87.350880000000004</v>
      </c>
      <c r="FL157" s="33">
        <v>83.292420000000007</v>
      </c>
      <c r="FM157" s="33">
        <v>79.876400000000004</v>
      </c>
      <c r="FN157" s="33">
        <v>78.475359999999995</v>
      </c>
      <c r="FO157" s="33">
        <v>77.15607</v>
      </c>
      <c r="FP157" s="33">
        <v>75.670119999999997</v>
      </c>
      <c r="FQ157" s="33">
        <v>71.750630000000001</v>
      </c>
      <c r="FR157" s="33">
        <v>4.8634829999999996</v>
      </c>
      <c r="FS157">
        <v>0</v>
      </c>
    </row>
    <row r="158" spans="1:175" x14ac:dyDescent="0.2">
      <c r="A158" t="s">
        <v>208</v>
      </c>
      <c r="B158" t="s">
        <v>215</v>
      </c>
      <c r="C158">
        <v>42978</v>
      </c>
      <c r="D158">
        <v>1276</v>
      </c>
      <c r="E158" s="33">
        <v>208.33709999999999</v>
      </c>
      <c r="F158" s="33">
        <v>201.43199999999999</v>
      </c>
      <c r="G158" s="33">
        <v>198.51390000000001</v>
      </c>
      <c r="H158" s="33">
        <v>196.4221</v>
      </c>
      <c r="I158" s="33">
        <v>204.53049999999999</v>
      </c>
      <c r="J158" s="33">
        <v>225.07509999999999</v>
      </c>
      <c r="K158" s="33">
        <v>251.49950000000001</v>
      </c>
      <c r="L158" s="33">
        <v>279.0163</v>
      </c>
      <c r="M158" s="33">
        <v>298.49959999999999</v>
      </c>
      <c r="N158" s="33">
        <v>313.80290000000002</v>
      </c>
      <c r="O158" s="33">
        <v>326.02859999999998</v>
      </c>
      <c r="P158" s="33">
        <v>334.44119999999998</v>
      </c>
      <c r="Q158" s="33">
        <v>340.03039999999999</v>
      </c>
      <c r="R158" s="33">
        <v>338.28980000000001</v>
      </c>
      <c r="S158" s="33">
        <v>335.7491</v>
      </c>
      <c r="T158" s="33">
        <v>324.30259999999998</v>
      </c>
      <c r="U158" s="33">
        <v>312.73430000000002</v>
      </c>
      <c r="V158" s="33">
        <v>303.48970000000003</v>
      </c>
      <c r="W158" s="33">
        <v>278.46129999999999</v>
      </c>
      <c r="X158" s="33">
        <v>263.41359999999997</v>
      </c>
      <c r="Y158" s="33">
        <v>250.87739999999999</v>
      </c>
      <c r="Z158" s="33">
        <v>239.68690000000001</v>
      </c>
      <c r="AA158" s="33">
        <v>226.56950000000001</v>
      </c>
      <c r="AB158" s="33">
        <v>216.5027</v>
      </c>
      <c r="AC158" s="33">
        <v>3.62747E-2</v>
      </c>
      <c r="AD158" s="33">
        <v>0.26817029999999997</v>
      </c>
      <c r="AE158" s="33">
        <v>2.9548420000000002</v>
      </c>
      <c r="AF158" s="33">
        <v>1.256535</v>
      </c>
      <c r="AG158" s="33">
        <v>1.8156000000000001</v>
      </c>
      <c r="AH158" s="33">
        <v>1.3027199999999999E-2</v>
      </c>
      <c r="AI158" s="33">
        <v>-2.964359</v>
      </c>
      <c r="AJ158" s="33">
        <v>0.2212122</v>
      </c>
      <c r="AK158" s="33">
        <v>-2.0563699999999998</v>
      </c>
      <c r="AL158" s="33">
        <v>-4.3327049999999998</v>
      </c>
      <c r="AM158" s="33">
        <v>-0.84695799999999999</v>
      </c>
      <c r="AN158" s="33">
        <v>5.540197</v>
      </c>
      <c r="AO158" s="33">
        <v>6.8327289999999996</v>
      </c>
      <c r="AP158" s="33">
        <v>5.9548819999999996</v>
      </c>
      <c r="AQ158" s="33">
        <v>7.1911569999999996</v>
      </c>
      <c r="AR158" s="33">
        <v>10.21804</v>
      </c>
      <c r="AS158" s="33">
        <v>13.31061</v>
      </c>
      <c r="AT158" s="33">
        <v>11.26979</v>
      </c>
      <c r="AU158" s="33">
        <v>0.50786350000000002</v>
      </c>
      <c r="AV158" s="33">
        <v>-2.0361009999999999</v>
      </c>
      <c r="AW158" s="33">
        <v>-3.5467399999999998</v>
      </c>
      <c r="AX158" s="33">
        <v>-4.0429740000000001</v>
      </c>
      <c r="AY158" s="33">
        <v>-3.8271609999999998</v>
      </c>
      <c r="AZ158" s="33">
        <v>-4.1929069999999999</v>
      </c>
      <c r="BA158" s="33">
        <v>2.3162539999999998</v>
      </c>
      <c r="BB158" s="33">
        <v>2.4814859999999999</v>
      </c>
      <c r="BC158" s="33">
        <v>5.2672210000000002</v>
      </c>
      <c r="BD158" s="33">
        <v>3.569887</v>
      </c>
      <c r="BE158" s="33">
        <v>4.1033749999999998</v>
      </c>
      <c r="BF158" s="33">
        <v>2.2980049999999999</v>
      </c>
      <c r="BG158" s="33">
        <v>-0.58710119999999999</v>
      </c>
      <c r="BH158" s="33">
        <v>2.7592530000000002</v>
      </c>
      <c r="BI158" s="33">
        <v>0.64698089999999997</v>
      </c>
      <c r="BJ158" s="33">
        <v>-1.436164</v>
      </c>
      <c r="BK158" s="33">
        <v>1.850009</v>
      </c>
      <c r="BL158" s="33">
        <v>9.5744129999999998</v>
      </c>
      <c r="BM158" s="33">
        <v>11.053419999999999</v>
      </c>
      <c r="BN158" s="33">
        <v>9.9488090000000007</v>
      </c>
      <c r="BO158" s="33">
        <v>11.139419999999999</v>
      </c>
      <c r="BP158" s="33">
        <v>14.069750000000001</v>
      </c>
      <c r="BQ158" s="33">
        <v>16.956140000000001</v>
      </c>
      <c r="BR158" s="33">
        <v>14.75032</v>
      </c>
      <c r="BS158" s="33">
        <v>2.95764</v>
      </c>
      <c r="BT158" s="33">
        <v>0.3002995</v>
      </c>
      <c r="BU158" s="33">
        <v>-1.329931</v>
      </c>
      <c r="BV158" s="33">
        <v>-1.8365720000000001</v>
      </c>
      <c r="BW158" s="33">
        <v>-1.5991519999999999</v>
      </c>
      <c r="BX158" s="33">
        <v>-2.033239</v>
      </c>
      <c r="BY158" s="33">
        <v>3.8953609999999999</v>
      </c>
      <c r="BZ158" s="33">
        <v>4.0144209999999996</v>
      </c>
      <c r="CA158" s="33">
        <v>6.8687680000000002</v>
      </c>
      <c r="CB158" s="33">
        <v>5.1721079999999997</v>
      </c>
      <c r="CC158" s="33">
        <v>5.687881</v>
      </c>
      <c r="CD158" s="33">
        <v>3.8805730000000001</v>
      </c>
      <c r="CE158" s="33">
        <v>1.05938</v>
      </c>
      <c r="CF158" s="33">
        <v>4.5170919999999999</v>
      </c>
      <c r="CG158" s="33">
        <v>2.5193129999999999</v>
      </c>
      <c r="CH158" s="33">
        <v>0.56997109999999995</v>
      </c>
      <c r="CI158" s="33">
        <v>3.717921</v>
      </c>
      <c r="CJ158" s="33">
        <v>12.368499999999999</v>
      </c>
      <c r="CK158" s="33">
        <v>13.976660000000001</v>
      </c>
      <c r="CL158" s="33">
        <v>12.71499</v>
      </c>
      <c r="CM158" s="33">
        <v>13.87397</v>
      </c>
      <c r="CN158" s="33">
        <v>16.73743</v>
      </c>
      <c r="CO158" s="33">
        <v>19.481030000000001</v>
      </c>
      <c r="CP158" s="33">
        <v>17.160920000000001</v>
      </c>
      <c r="CQ158" s="33">
        <v>4.6543479999999997</v>
      </c>
      <c r="CR158" s="33">
        <v>1.9184829999999999</v>
      </c>
      <c r="CS158" s="33">
        <v>0.20542379999999999</v>
      </c>
      <c r="CT158" s="33">
        <v>-0.30842459999999999</v>
      </c>
      <c r="CU158" s="33">
        <v>-5.6039100000000001E-2</v>
      </c>
      <c r="CV158" s="33">
        <v>-0.53745969999999998</v>
      </c>
      <c r="CW158" s="33">
        <v>5.4744679999999999</v>
      </c>
      <c r="CX158" s="33">
        <v>5.5473569999999999</v>
      </c>
      <c r="CY158" s="33">
        <v>8.4703149999999994</v>
      </c>
      <c r="CZ158" s="33">
        <v>6.7743289999999998</v>
      </c>
      <c r="DA158" s="33">
        <v>7.2723870000000002</v>
      </c>
      <c r="DB158" s="33">
        <v>5.4631410000000002</v>
      </c>
      <c r="DC158" s="33">
        <v>2.7058610000000001</v>
      </c>
      <c r="DD158" s="33">
        <v>6.2749309999999996</v>
      </c>
      <c r="DE158" s="33">
        <v>4.3916449999999996</v>
      </c>
      <c r="DF158" s="33">
        <v>2.5761059999999998</v>
      </c>
      <c r="DG158" s="33">
        <v>5.585833</v>
      </c>
      <c r="DH158" s="33">
        <v>15.16259</v>
      </c>
      <c r="DI158" s="33">
        <v>16.899899999999999</v>
      </c>
      <c r="DJ158" s="33">
        <v>15.481170000000001</v>
      </c>
      <c r="DK158" s="33">
        <v>16.608519999999999</v>
      </c>
      <c r="DL158" s="33">
        <v>19.405110000000001</v>
      </c>
      <c r="DM158" s="33">
        <v>22.00591</v>
      </c>
      <c r="DN158" s="33">
        <v>19.57152</v>
      </c>
      <c r="DO158" s="33">
        <v>6.3510559999999998</v>
      </c>
      <c r="DP158" s="33">
        <v>3.536667</v>
      </c>
      <c r="DQ158" s="33">
        <v>1.7407790000000001</v>
      </c>
      <c r="DR158" s="33">
        <v>1.2197229999999999</v>
      </c>
      <c r="DS158" s="33">
        <v>1.4870730000000001</v>
      </c>
      <c r="DT158" s="33">
        <v>0.9583199</v>
      </c>
      <c r="DU158" s="33">
        <v>7.7544469999999999</v>
      </c>
      <c r="DV158" s="33">
        <v>7.7606719999999996</v>
      </c>
      <c r="DW158" s="33">
        <v>10.782690000000001</v>
      </c>
      <c r="DX158" s="33">
        <v>9.0876809999999999</v>
      </c>
      <c r="DY158" s="33">
        <v>9.5601629999999993</v>
      </c>
      <c r="DZ158" s="33">
        <v>7.748119</v>
      </c>
      <c r="EA158" s="33">
        <v>5.0831189999999999</v>
      </c>
      <c r="EB158" s="33">
        <v>8.8129720000000002</v>
      </c>
      <c r="EC158" s="33">
        <v>7.0949949999999999</v>
      </c>
      <c r="ED158" s="33">
        <v>5.4726470000000003</v>
      </c>
      <c r="EE158" s="33">
        <v>8.2827999999999999</v>
      </c>
      <c r="EF158" s="33">
        <v>19.1968</v>
      </c>
      <c r="EG158" s="33">
        <v>21.12059</v>
      </c>
      <c r="EH158" s="33">
        <v>19.475100000000001</v>
      </c>
      <c r="EI158" s="33">
        <v>20.55678</v>
      </c>
      <c r="EJ158" s="33">
        <v>23.256820000000001</v>
      </c>
      <c r="EK158" s="33">
        <v>25.651450000000001</v>
      </c>
      <c r="EL158" s="33">
        <v>23.052050000000001</v>
      </c>
      <c r="EM158" s="33">
        <v>8.8008319999999998</v>
      </c>
      <c r="EN158" s="33">
        <v>5.8730659999999997</v>
      </c>
      <c r="EO158" s="33">
        <v>3.9575879999999999</v>
      </c>
      <c r="EP158" s="33">
        <v>3.426126</v>
      </c>
      <c r="EQ158" s="33">
        <v>3.7150829999999999</v>
      </c>
      <c r="ER158" s="33">
        <v>3.117988</v>
      </c>
      <c r="ES158" s="33">
        <v>73.928420000000003</v>
      </c>
      <c r="ET158" s="33">
        <v>73.23603</v>
      </c>
      <c r="EU158" s="33">
        <v>72.578509999999994</v>
      </c>
      <c r="EV158" s="33">
        <v>72.248599999999996</v>
      </c>
      <c r="EW158" s="33">
        <v>72.620180000000005</v>
      </c>
      <c r="EX158" s="33">
        <v>72.266490000000005</v>
      </c>
      <c r="EY158" s="33">
        <v>71.772300000000001</v>
      </c>
      <c r="EZ158" s="33">
        <v>71.4358</v>
      </c>
      <c r="FA158" s="33">
        <v>75.063230000000004</v>
      </c>
      <c r="FB158" s="33">
        <v>79.670100000000005</v>
      </c>
      <c r="FC158" s="33">
        <v>84.172690000000003</v>
      </c>
      <c r="FD158" s="33">
        <v>88.33569</v>
      </c>
      <c r="FE158" s="33">
        <v>91.364400000000003</v>
      </c>
      <c r="FF158" s="33">
        <v>90.426540000000003</v>
      </c>
      <c r="FG158" s="33">
        <v>89.943780000000004</v>
      </c>
      <c r="FH158" s="33">
        <v>87.495930000000001</v>
      </c>
      <c r="FI158" s="33">
        <v>87.540570000000002</v>
      </c>
      <c r="FJ158" s="33">
        <v>86.774730000000005</v>
      </c>
      <c r="FK158" s="33">
        <v>85.928569999999993</v>
      </c>
      <c r="FL158" s="33">
        <v>80.665120000000002</v>
      </c>
      <c r="FM158" s="33">
        <v>77.440359999999998</v>
      </c>
      <c r="FN158" s="33">
        <v>76.060980000000001</v>
      </c>
      <c r="FO158" s="33">
        <v>74.657470000000004</v>
      </c>
      <c r="FP158" s="33">
        <v>72.967740000000006</v>
      </c>
      <c r="FQ158" s="33">
        <v>68.89479</v>
      </c>
      <c r="FR158" s="33">
        <v>4.9312279999999999</v>
      </c>
      <c r="FS158">
        <v>0</v>
      </c>
    </row>
    <row r="159" spans="1:175" x14ac:dyDescent="0.2">
      <c r="A159" t="s">
        <v>208</v>
      </c>
      <c r="B159" t="s">
        <v>215</v>
      </c>
      <c r="C159">
        <v>42979</v>
      </c>
      <c r="D159">
        <v>1276</v>
      </c>
      <c r="E159" s="33">
        <v>208.8663</v>
      </c>
      <c r="F159" s="33">
        <v>203.8783</v>
      </c>
      <c r="G159" s="33">
        <v>200.7732</v>
      </c>
      <c r="H159" s="33">
        <v>200.10239999999999</v>
      </c>
      <c r="I159" s="33">
        <v>207.3039</v>
      </c>
      <c r="J159" s="33">
        <v>224.88929999999999</v>
      </c>
      <c r="K159" s="33">
        <v>250.02449999999999</v>
      </c>
      <c r="L159" s="33">
        <v>279.0446</v>
      </c>
      <c r="M159" s="33">
        <v>304.94529999999997</v>
      </c>
      <c r="N159" s="33">
        <v>323.2371</v>
      </c>
      <c r="O159" s="33">
        <v>334.77640000000002</v>
      </c>
      <c r="P159" s="33">
        <v>339.4796</v>
      </c>
      <c r="Q159" s="33">
        <v>341.53769999999997</v>
      </c>
      <c r="R159" s="33">
        <v>340.36309999999997</v>
      </c>
      <c r="S159" s="33">
        <v>334.43680000000001</v>
      </c>
      <c r="T159" s="33">
        <v>320.65039999999999</v>
      </c>
      <c r="U159" s="33">
        <v>305.98050000000001</v>
      </c>
      <c r="V159" s="33">
        <v>291.23910000000001</v>
      </c>
      <c r="W159" s="33">
        <v>271.51159999999999</v>
      </c>
      <c r="X159" s="33">
        <v>259.77620000000002</v>
      </c>
      <c r="Y159" s="33">
        <v>249.63030000000001</v>
      </c>
      <c r="Z159" s="33">
        <v>241.9931</v>
      </c>
      <c r="AA159" s="33">
        <v>230.46530000000001</v>
      </c>
      <c r="AB159" s="33">
        <v>220.27780000000001</v>
      </c>
      <c r="AC159" s="33">
        <v>-2.3660269999999999</v>
      </c>
      <c r="AD159" s="33">
        <v>-1.0974489999999999</v>
      </c>
      <c r="AE159" s="33">
        <v>0.51773420000000003</v>
      </c>
      <c r="AF159" s="33">
        <v>0.97851600000000005</v>
      </c>
      <c r="AG159" s="33">
        <v>2.5085169999999999</v>
      </c>
      <c r="AH159" s="33">
        <v>-2.6665540000000001</v>
      </c>
      <c r="AI159" s="33">
        <v>-3.8756200000000001</v>
      </c>
      <c r="AJ159" s="33">
        <v>-0.1661465</v>
      </c>
      <c r="AK159" s="33">
        <v>-0.82812039999999998</v>
      </c>
      <c r="AL159" s="33">
        <v>-4.1724690000000004</v>
      </c>
      <c r="AM159" s="33">
        <v>-1.6795340000000001</v>
      </c>
      <c r="AN159" s="33">
        <v>7.2718949999999998</v>
      </c>
      <c r="AO159" s="33">
        <v>6.9787710000000001</v>
      </c>
      <c r="AP159" s="33">
        <v>4.7464040000000001</v>
      </c>
      <c r="AQ159" s="33">
        <v>5.5049070000000002</v>
      </c>
      <c r="AR159" s="33">
        <v>6.2113670000000001</v>
      </c>
      <c r="AS159" s="33">
        <v>7.9112049999999998</v>
      </c>
      <c r="AT159" s="33">
        <v>6.3762429999999997</v>
      </c>
      <c r="AU159" s="33">
        <v>3.5578219999999998</v>
      </c>
      <c r="AV159" s="33">
        <v>-0.44911200000000001</v>
      </c>
      <c r="AW159" s="33">
        <v>-0.52881900000000004</v>
      </c>
      <c r="AX159" s="33">
        <v>1.0145599999999999</v>
      </c>
      <c r="AY159" s="33">
        <v>0.38729180000000002</v>
      </c>
      <c r="AZ159" s="33">
        <v>0.18376149999999999</v>
      </c>
      <c r="BA159" s="33">
        <v>0.1612268</v>
      </c>
      <c r="BB159" s="33">
        <v>1.379054</v>
      </c>
      <c r="BC159" s="33">
        <v>3.00379</v>
      </c>
      <c r="BD159" s="33">
        <v>3.3989229999999999</v>
      </c>
      <c r="BE159" s="33">
        <v>4.9451790000000004</v>
      </c>
      <c r="BF159" s="33">
        <v>-0.14156369999999999</v>
      </c>
      <c r="BG159" s="33">
        <v>-1.1635089999999999</v>
      </c>
      <c r="BH159" s="33">
        <v>2.7728510000000002</v>
      </c>
      <c r="BI159" s="33">
        <v>2.3432360000000001</v>
      </c>
      <c r="BJ159" s="33">
        <v>-0.85092460000000003</v>
      </c>
      <c r="BK159" s="33">
        <v>1.6890179999999999</v>
      </c>
      <c r="BL159" s="33">
        <v>11.53321</v>
      </c>
      <c r="BM159" s="33">
        <v>11.31898</v>
      </c>
      <c r="BN159" s="33">
        <v>9.0639859999999999</v>
      </c>
      <c r="BO159" s="33">
        <v>9.7877010000000002</v>
      </c>
      <c r="BP159" s="33">
        <v>10.28449</v>
      </c>
      <c r="BQ159" s="33">
        <v>11.71794</v>
      </c>
      <c r="BR159" s="33">
        <v>9.9574719999999992</v>
      </c>
      <c r="BS159" s="33">
        <v>6.3594889999999999</v>
      </c>
      <c r="BT159" s="33">
        <v>2.3623859999999999</v>
      </c>
      <c r="BU159" s="33">
        <v>2.2903600000000002</v>
      </c>
      <c r="BV159" s="33">
        <v>3.8284549999999999</v>
      </c>
      <c r="BW159" s="33">
        <v>3.1506560000000001</v>
      </c>
      <c r="BX159" s="33">
        <v>2.840732</v>
      </c>
      <c r="BY159" s="33">
        <v>1.9115949999999999</v>
      </c>
      <c r="BZ159" s="33">
        <v>3.0942729999999998</v>
      </c>
      <c r="CA159" s="33">
        <v>4.7256239999999998</v>
      </c>
      <c r="CB159" s="33">
        <v>5.0752899999999999</v>
      </c>
      <c r="CC159" s="33">
        <v>6.6328050000000003</v>
      </c>
      <c r="CD159" s="33">
        <v>1.607237</v>
      </c>
      <c r="CE159" s="33">
        <v>0.71489100000000005</v>
      </c>
      <c r="CF159" s="33">
        <v>4.8083920000000004</v>
      </c>
      <c r="CG159" s="33">
        <v>4.5397069999999999</v>
      </c>
      <c r="CH159" s="33">
        <v>1.449567</v>
      </c>
      <c r="CI159" s="33">
        <v>4.0220669999999998</v>
      </c>
      <c r="CJ159" s="33">
        <v>14.484579999999999</v>
      </c>
      <c r="CK159" s="33">
        <v>14.324999999999999</v>
      </c>
      <c r="CL159" s="33">
        <v>12.05433</v>
      </c>
      <c r="CM159" s="33">
        <v>12.75395</v>
      </c>
      <c r="CN159" s="33">
        <v>13.10552</v>
      </c>
      <c r="CO159" s="33">
        <v>14.354480000000001</v>
      </c>
      <c r="CP159" s="33">
        <v>12.43782</v>
      </c>
      <c r="CQ159" s="33">
        <v>8.2999150000000004</v>
      </c>
      <c r="CR159" s="33">
        <v>4.3096209999999999</v>
      </c>
      <c r="CS159" s="33">
        <v>4.242915</v>
      </c>
      <c r="CT159" s="33">
        <v>5.7773510000000003</v>
      </c>
      <c r="CU159" s="33">
        <v>5.0645530000000001</v>
      </c>
      <c r="CV159" s="33">
        <v>4.6809409999999998</v>
      </c>
      <c r="CW159" s="33">
        <v>3.6619630000000001</v>
      </c>
      <c r="CX159" s="33">
        <v>4.8094919999999997</v>
      </c>
      <c r="CY159" s="33">
        <v>6.4474590000000003</v>
      </c>
      <c r="CZ159" s="33">
        <v>6.7516569999999998</v>
      </c>
      <c r="DA159" s="33">
        <v>8.32043</v>
      </c>
      <c r="DB159" s="33">
        <v>3.3560379999999999</v>
      </c>
      <c r="DC159" s="33">
        <v>2.5932909999999998</v>
      </c>
      <c r="DD159" s="33">
        <v>6.8439329999999998</v>
      </c>
      <c r="DE159" s="33">
        <v>6.7361789999999999</v>
      </c>
      <c r="DF159" s="33">
        <v>3.7500589999999998</v>
      </c>
      <c r="DG159" s="33">
        <v>6.3551159999999998</v>
      </c>
      <c r="DH159" s="33">
        <v>17.435949999999998</v>
      </c>
      <c r="DI159" s="33">
        <v>17.331019999999999</v>
      </c>
      <c r="DJ159" s="33">
        <v>15.04467</v>
      </c>
      <c r="DK159" s="33">
        <v>15.7202</v>
      </c>
      <c r="DL159" s="33">
        <v>15.926550000000001</v>
      </c>
      <c r="DM159" s="33">
        <v>16.991019999999999</v>
      </c>
      <c r="DN159" s="33">
        <v>14.91817</v>
      </c>
      <c r="DO159" s="33">
        <v>10.24034</v>
      </c>
      <c r="DP159" s="33">
        <v>6.256856</v>
      </c>
      <c r="DQ159" s="33">
        <v>6.1954700000000003</v>
      </c>
      <c r="DR159" s="33">
        <v>7.7262459999999997</v>
      </c>
      <c r="DS159" s="33">
        <v>6.9784499999999996</v>
      </c>
      <c r="DT159" s="33">
        <v>6.5211509999999997</v>
      </c>
      <c r="DU159" s="33">
        <v>6.1892170000000002</v>
      </c>
      <c r="DV159" s="33">
        <v>7.2859949999999998</v>
      </c>
      <c r="DW159" s="33">
        <v>8.9335140000000006</v>
      </c>
      <c r="DX159" s="33">
        <v>9.1720649999999999</v>
      </c>
      <c r="DY159" s="33">
        <v>10.75709</v>
      </c>
      <c r="DZ159" s="33">
        <v>5.8810279999999997</v>
      </c>
      <c r="EA159" s="33">
        <v>5.305402</v>
      </c>
      <c r="EB159" s="33">
        <v>9.7829300000000003</v>
      </c>
      <c r="EC159" s="33">
        <v>9.9075349999999993</v>
      </c>
      <c r="ED159" s="33">
        <v>7.0716029999999996</v>
      </c>
      <c r="EE159" s="33">
        <v>9.723668</v>
      </c>
      <c r="EF159" s="33">
        <v>21.69727</v>
      </c>
      <c r="EG159" s="33">
        <v>21.671230000000001</v>
      </c>
      <c r="EH159" s="33">
        <v>19.362259999999999</v>
      </c>
      <c r="EI159" s="33">
        <v>20.00299</v>
      </c>
      <c r="EJ159" s="33">
        <v>19.999669999999998</v>
      </c>
      <c r="EK159" s="33">
        <v>20.797750000000001</v>
      </c>
      <c r="EL159" s="33">
        <v>18.499400000000001</v>
      </c>
      <c r="EM159" s="33">
        <v>13.042009999999999</v>
      </c>
      <c r="EN159" s="33">
        <v>9.0683539999999994</v>
      </c>
      <c r="EO159" s="33">
        <v>9.0146490000000004</v>
      </c>
      <c r="EP159" s="33">
        <v>10.540139999999999</v>
      </c>
      <c r="EQ159" s="33">
        <v>9.7418139999999998</v>
      </c>
      <c r="ER159" s="33">
        <v>9.1781210000000009</v>
      </c>
      <c r="ES159" s="33">
        <v>73.498519999999999</v>
      </c>
      <c r="ET159" s="33">
        <v>74.596230000000006</v>
      </c>
      <c r="EU159" s="33">
        <v>73.30874</v>
      </c>
      <c r="EV159" s="33">
        <v>73.247389999999996</v>
      </c>
      <c r="EW159" s="33">
        <v>72.401820000000001</v>
      </c>
      <c r="EX159" s="33">
        <v>72.162800000000004</v>
      </c>
      <c r="EY159" s="33">
        <v>72.514840000000007</v>
      </c>
      <c r="EZ159" s="33">
        <v>72.593829999999997</v>
      </c>
      <c r="FA159" s="33">
        <v>79.04768</v>
      </c>
      <c r="FB159" s="33">
        <v>86.910060000000001</v>
      </c>
      <c r="FC159" s="33">
        <v>92.871170000000006</v>
      </c>
      <c r="FD159" s="33">
        <v>96.326669999999993</v>
      </c>
      <c r="FE159" s="33">
        <v>96.981669999999994</v>
      </c>
      <c r="FF159" s="33">
        <v>96.438509999999994</v>
      </c>
      <c r="FG159" s="33">
        <v>95.844390000000004</v>
      </c>
      <c r="FH159" s="33">
        <v>94.748949999999994</v>
      </c>
      <c r="FI159" s="33">
        <v>93.668869999999998</v>
      </c>
      <c r="FJ159" s="33">
        <v>91.284970000000001</v>
      </c>
      <c r="FK159" s="33">
        <v>88.872720000000001</v>
      </c>
      <c r="FL159" s="33">
        <v>86.006399999999999</v>
      </c>
      <c r="FM159" s="33">
        <v>82.371600000000001</v>
      </c>
      <c r="FN159" s="33">
        <v>80.936490000000006</v>
      </c>
      <c r="FO159" s="33">
        <v>79.676910000000007</v>
      </c>
      <c r="FP159" s="33">
        <v>78.393900000000002</v>
      </c>
      <c r="FQ159" s="33">
        <v>80.720650000000006</v>
      </c>
      <c r="FR159" s="33">
        <v>5.2074179999999997</v>
      </c>
      <c r="FS159">
        <v>0</v>
      </c>
    </row>
    <row r="160" spans="1:175" x14ac:dyDescent="0.2">
      <c r="A160" t="s">
        <v>208</v>
      </c>
      <c r="B160" t="s">
        <v>215</v>
      </c>
      <c r="C160">
        <v>42980</v>
      </c>
      <c r="D160">
        <v>1276</v>
      </c>
      <c r="E160" s="33">
        <v>204.75550000000001</v>
      </c>
      <c r="F160" s="33">
        <v>199.37459999999999</v>
      </c>
      <c r="G160" s="33">
        <v>195.41229999999999</v>
      </c>
      <c r="H160" s="33">
        <v>192.5615</v>
      </c>
      <c r="I160" s="33">
        <v>191.6875</v>
      </c>
      <c r="J160" s="33">
        <v>195.5633</v>
      </c>
      <c r="K160" s="33">
        <v>200.85890000000001</v>
      </c>
      <c r="L160" s="33">
        <v>208.00149999999999</v>
      </c>
      <c r="M160" s="33">
        <v>217.7654</v>
      </c>
      <c r="N160" s="33">
        <v>226.0573</v>
      </c>
      <c r="O160" s="33">
        <v>234.13210000000001</v>
      </c>
      <c r="P160" s="33">
        <v>240.1917</v>
      </c>
      <c r="Q160" s="33">
        <v>242.4744</v>
      </c>
      <c r="R160" s="33">
        <v>241.96289999999999</v>
      </c>
      <c r="S160" s="33">
        <v>242.9889</v>
      </c>
      <c r="T160" s="33">
        <v>243.99709999999999</v>
      </c>
      <c r="U160" s="33">
        <v>245.37200000000001</v>
      </c>
      <c r="V160" s="33">
        <v>246.65459999999999</v>
      </c>
      <c r="W160" s="33">
        <v>244.22409999999999</v>
      </c>
      <c r="X160" s="33">
        <v>239.75749999999999</v>
      </c>
      <c r="Y160" s="33">
        <v>231.57749999999999</v>
      </c>
      <c r="Z160" s="33">
        <v>226.45660000000001</v>
      </c>
      <c r="AA160" s="33">
        <v>224.2517</v>
      </c>
      <c r="AB160" s="33">
        <v>217.2713</v>
      </c>
      <c r="AC160" s="33">
        <v>-4.9326730000000003</v>
      </c>
      <c r="AD160" s="33">
        <v>-4.3199529999999999</v>
      </c>
      <c r="AE160" s="33">
        <v>-2.619262</v>
      </c>
      <c r="AF160" s="33">
        <v>-2.4247489999999998</v>
      </c>
      <c r="AG160" s="33">
        <v>-3.6453350000000002</v>
      </c>
      <c r="AH160" s="33">
        <v>-5.4412659999999997</v>
      </c>
      <c r="AI160" s="33">
        <v>-6.5440500000000004</v>
      </c>
      <c r="AJ160" s="33">
        <v>-4.8527149999999999</v>
      </c>
      <c r="AK160" s="33">
        <v>-6.3859380000000003</v>
      </c>
      <c r="AL160" s="33">
        <v>-8.5383709999999997</v>
      </c>
      <c r="AM160" s="33">
        <v>-7.4956849999999999</v>
      </c>
      <c r="AN160" s="33">
        <v>-1.9092469999999999</v>
      </c>
      <c r="AO160" s="33">
        <v>-3.3294199999999998</v>
      </c>
      <c r="AP160" s="33">
        <v>8.5634000000000005E-3</v>
      </c>
      <c r="AQ160" s="33">
        <v>3.3528820000000001</v>
      </c>
      <c r="AR160" s="33">
        <v>3.2178209999999998</v>
      </c>
      <c r="AS160" s="33">
        <v>1.96645</v>
      </c>
      <c r="AT160" s="33">
        <v>1.640795</v>
      </c>
      <c r="AU160" s="33">
        <v>-0.92641249999999997</v>
      </c>
      <c r="AV160" s="33">
        <v>-1.857918</v>
      </c>
      <c r="AW160" s="33">
        <v>-2.4509970000000001</v>
      </c>
      <c r="AX160" s="33">
        <v>-2.9989050000000002</v>
      </c>
      <c r="AY160" s="33">
        <v>-0.84135680000000002</v>
      </c>
      <c r="AZ160" s="33">
        <v>-2.7072080000000001</v>
      </c>
      <c r="BA160" s="33">
        <v>-2.4899789999999999</v>
      </c>
      <c r="BB160" s="33">
        <v>-1.8452599999999999</v>
      </c>
      <c r="BC160" s="33">
        <v>-0.18594530000000001</v>
      </c>
      <c r="BD160" s="33">
        <v>-4.6454700000000002E-2</v>
      </c>
      <c r="BE160" s="33">
        <v>-1.272346</v>
      </c>
      <c r="BF160" s="33">
        <v>-3.120161</v>
      </c>
      <c r="BG160" s="33">
        <v>-4.0111889999999999</v>
      </c>
      <c r="BH160" s="33">
        <v>-2.163027</v>
      </c>
      <c r="BI160" s="33">
        <v>-3.513846</v>
      </c>
      <c r="BJ160" s="33">
        <v>-5.5788960000000003</v>
      </c>
      <c r="BK160" s="33">
        <v>-4.4405419999999998</v>
      </c>
      <c r="BL160" s="33">
        <v>1.9796530000000001</v>
      </c>
      <c r="BM160" s="33">
        <v>0.50824080000000005</v>
      </c>
      <c r="BN160" s="33">
        <v>3.8472279999999999</v>
      </c>
      <c r="BO160" s="33">
        <v>7.2048819999999996</v>
      </c>
      <c r="BP160" s="33">
        <v>7.0062259999999998</v>
      </c>
      <c r="BQ160" s="33">
        <v>5.6926569999999996</v>
      </c>
      <c r="BR160" s="33">
        <v>5.4685100000000002</v>
      </c>
      <c r="BS160" s="33">
        <v>2.1767940000000001</v>
      </c>
      <c r="BT160" s="33">
        <v>1.294432</v>
      </c>
      <c r="BU160" s="33">
        <v>0.74582150000000003</v>
      </c>
      <c r="BV160" s="33">
        <v>9.6971600000000005E-2</v>
      </c>
      <c r="BW160" s="33">
        <v>2.326165</v>
      </c>
      <c r="BX160" s="33">
        <v>0.48488100000000001</v>
      </c>
      <c r="BY160" s="33">
        <v>-0.79817559999999999</v>
      </c>
      <c r="BZ160" s="33">
        <v>-0.13129569999999999</v>
      </c>
      <c r="CA160" s="33">
        <v>1.4993620000000001</v>
      </c>
      <c r="CB160" s="33">
        <v>1.6007450000000001</v>
      </c>
      <c r="CC160" s="33">
        <v>0.37117919999999999</v>
      </c>
      <c r="CD160" s="33">
        <v>-1.5125710000000001</v>
      </c>
      <c r="CE160" s="33">
        <v>-2.2569370000000002</v>
      </c>
      <c r="CF160" s="33">
        <v>-0.3001568</v>
      </c>
      <c r="CG160" s="33">
        <v>-1.5246440000000001</v>
      </c>
      <c r="CH160" s="33">
        <v>-3.529172</v>
      </c>
      <c r="CI160" s="33">
        <v>-2.3245589999999998</v>
      </c>
      <c r="CJ160" s="33">
        <v>4.6730929999999997</v>
      </c>
      <c r="CK160" s="33">
        <v>3.1661929999999998</v>
      </c>
      <c r="CL160" s="33">
        <v>6.5058759999999998</v>
      </c>
      <c r="CM160" s="33">
        <v>9.8727660000000004</v>
      </c>
      <c r="CN160" s="33">
        <v>9.6300629999999998</v>
      </c>
      <c r="CO160" s="33">
        <v>8.2734170000000002</v>
      </c>
      <c r="CP160" s="33">
        <v>8.1195740000000001</v>
      </c>
      <c r="CQ160" s="33">
        <v>4.326066</v>
      </c>
      <c r="CR160" s="33">
        <v>3.4777399999999998</v>
      </c>
      <c r="CS160" s="33">
        <v>2.9599280000000001</v>
      </c>
      <c r="CT160" s="33">
        <v>2.2411660000000002</v>
      </c>
      <c r="CU160" s="33">
        <v>4.5199809999999996</v>
      </c>
      <c r="CV160" s="33">
        <v>2.6957119999999999</v>
      </c>
      <c r="CW160" s="33">
        <v>0.89362750000000002</v>
      </c>
      <c r="CX160" s="33">
        <v>1.5826690000000001</v>
      </c>
      <c r="CY160" s="33">
        <v>3.184669</v>
      </c>
      <c r="CZ160" s="33">
        <v>3.2479450000000001</v>
      </c>
      <c r="DA160" s="33">
        <v>2.0147040000000001</v>
      </c>
      <c r="DB160" s="33">
        <v>9.5019199999999998E-2</v>
      </c>
      <c r="DC160" s="33">
        <v>-0.5026851</v>
      </c>
      <c r="DD160" s="33">
        <v>1.562713</v>
      </c>
      <c r="DE160" s="33">
        <v>0.46455819999999998</v>
      </c>
      <c r="DF160" s="33">
        <v>-1.4794480000000001</v>
      </c>
      <c r="DG160" s="33">
        <v>-0.20857619999999999</v>
      </c>
      <c r="DH160" s="33">
        <v>7.3665330000000004</v>
      </c>
      <c r="DI160" s="33">
        <v>5.8241449999999997</v>
      </c>
      <c r="DJ160" s="33">
        <v>9.1645240000000001</v>
      </c>
      <c r="DK160" s="33">
        <v>12.540649999999999</v>
      </c>
      <c r="DL160" s="33">
        <v>12.2539</v>
      </c>
      <c r="DM160" s="33">
        <v>10.854179999999999</v>
      </c>
      <c r="DN160" s="33">
        <v>10.77064</v>
      </c>
      <c r="DO160" s="33">
        <v>6.4753379999999998</v>
      </c>
      <c r="DP160" s="33">
        <v>5.6610480000000001</v>
      </c>
      <c r="DQ160" s="33">
        <v>5.1740349999999999</v>
      </c>
      <c r="DR160" s="33">
        <v>4.3853609999999996</v>
      </c>
      <c r="DS160" s="33">
        <v>6.7137969999999996</v>
      </c>
      <c r="DT160" s="33">
        <v>4.9065430000000001</v>
      </c>
      <c r="DU160" s="33">
        <v>3.3363230000000001</v>
      </c>
      <c r="DV160" s="33">
        <v>4.0573620000000004</v>
      </c>
      <c r="DW160" s="33">
        <v>5.617985</v>
      </c>
      <c r="DX160" s="33">
        <v>5.626239</v>
      </c>
      <c r="DY160" s="33">
        <v>4.3876939999999998</v>
      </c>
      <c r="DZ160" s="33">
        <v>2.4161239999999999</v>
      </c>
      <c r="EA160" s="33">
        <v>2.030176</v>
      </c>
      <c r="EB160" s="33">
        <v>4.2524009999999999</v>
      </c>
      <c r="EC160" s="33">
        <v>3.3366500000000001</v>
      </c>
      <c r="ED160" s="33">
        <v>1.480027</v>
      </c>
      <c r="EE160" s="33">
        <v>2.8465669999999998</v>
      </c>
      <c r="EF160" s="33">
        <v>11.25543</v>
      </c>
      <c r="EG160" s="33">
        <v>9.6618060000000003</v>
      </c>
      <c r="EH160" s="33">
        <v>13.00319</v>
      </c>
      <c r="EI160" s="33">
        <v>16.39265</v>
      </c>
      <c r="EJ160" s="33">
        <v>16.042300000000001</v>
      </c>
      <c r="EK160" s="33">
        <v>14.58039</v>
      </c>
      <c r="EL160" s="33">
        <v>14.59835</v>
      </c>
      <c r="EM160" s="33">
        <v>9.5785450000000001</v>
      </c>
      <c r="EN160" s="33">
        <v>8.8133979999999994</v>
      </c>
      <c r="EO160" s="33">
        <v>8.3708519999999993</v>
      </c>
      <c r="EP160" s="33">
        <v>7.4812370000000001</v>
      </c>
      <c r="EQ160" s="33">
        <v>9.8813189999999995</v>
      </c>
      <c r="ER160" s="33">
        <v>8.0986320000000003</v>
      </c>
      <c r="ES160" s="33">
        <v>77.522030000000001</v>
      </c>
      <c r="ET160" s="33">
        <v>76.409390000000002</v>
      </c>
      <c r="EU160" s="33">
        <v>75.156379999999999</v>
      </c>
      <c r="EV160" s="33">
        <v>75.213409999999996</v>
      </c>
      <c r="EW160" s="33">
        <v>74.590999999999994</v>
      </c>
      <c r="EX160" s="33">
        <v>73.555109999999999</v>
      </c>
      <c r="EY160" s="33">
        <v>73.801130000000001</v>
      </c>
      <c r="EZ160" s="33">
        <v>73.822749999999999</v>
      </c>
      <c r="FA160" s="33">
        <v>76.461799999999997</v>
      </c>
      <c r="FB160" s="33">
        <v>81.169079999999994</v>
      </c>
      <c r="FC160" s="33">
        <v>86.982709999999997</v>
      </c>
      <c r="FD160" s="33">
        <v>90.992840000000001</v>
      </c>
      <c r="FE160" s="33">
        <v>94.876390000000001</v>
      </c>
      <c r="FF160" s="33">
        <v>97.514930000000007</v>
      </c>
      <c r="FG160" s="33">
        <v>95.470339999999993</v>
      </c>
      <c r="FH160" s="33">
        <v>93.92998</v>
      </c>
      <c r="FI160" s="33">
        <v>93.910870000000003</v>
      </c>
      <c r="FJ160" s="33">
        <v>93.993099999999998</v>
      </c>
      <c r="FK160" s="33">
        <v>92.294820000000001</v>
      </c>
      <c r="FL160" s="33">
        <v>89.513469999999998</v>
      </c>
      <c r="FM160" s="33">
        <v>86.354609999999994</v>
      </c>
      <c r="FN160" s="33">
        <v>86.472930000000005</v>
      </c>
      <c r="FO160" s="33">
        <v>88.074700000000007</v>
      </c>
      <c r="FP160" s="33">
        <v>87.155280000000005</v>
      </c>
      <c r="FQ160" s="33">
        <v>79.206810000000004</v>
      </c>
      <c r="FR160" s="33">
        <v>4.8719859999999997</v>
      </c>
      <c r="FS160">
        <v>0</v>
      </c>
    </row>
    <row r="161" spans="1:175" x14ac:dyDescent="0.2">
      <c r="A161" t="s">
        <v>208</v>
      </c>
      <c r="B161" t="s">
        <v>215</v>
      </c>
      <c r="C161" t="s">
        <v>235</v>
      </c>
      <c r="D161">
        <v>1276</v>
      </c>
      <c r="E161" s="33">
        <v>208.60169999999999</v>
      </c>
      <c r="F161" s="33">
        <v>202.65520000000001</v>
      </c>
      <c r="G161" s="33">
        <v>199.64359999999999</v>
      </c>
      <c r="H161" s="33">
        <v>198.26230000000001</v>
      </c>
      <c r="I161" s="33">
        <v>205.91720000000001</v>
      </c>
      <c r="J161" s="33">
        <v>224.98220000000001</v>
      </c>
      <c r="K161" s="33">
        <v>250.762</v>
      </c>
      <c r="L161" s="33">
        <v>279.03050000000002</v>
      </c>
      <c r="M161" s="33">
        <v>301.72250000000003</v>
      </c>
      <c r="N161" s="33">
        <v>318.52</v>
      </c>
      <c r="O161" s="33">
        <v>330.40249999999997</v>
      </c>
      <c r="P161" s="33">
        <v>336.96039999999999</v>
      </c>
      <c r="Q161" s="33">
        <v>340.78410000000002</v>
      </c>
      <c r="R161" s="33">
        <v>339.32639999999998</v>
      </c>
      <c r="S161" s="33">
        <v>335.09300000000002</v>
      </c>
      <c r="T161" s="33">
        <v>322.47649999999999</v>
      </c>
      <c r="U161" s="33">
        <v>309.35739999999998</v>
      </c>
      <c r="V161" s="33">
        <v>297.36439999999999</v>
      </c>
      <c r="W161" s="33">
        <v>274.98649999999998</v>
      </c>
      <c r="X161" s="33">
        <v>261.5949</v>
      </c>
      <c r="Y161" s="33">
        <v>250.25380000000001</v>
      </c>
      <c r="Z161" s="33">
        <v>240.84</v>
      </c>
      <c r="AA161" s="33">
        <v>228.51740000000001</v>
      </c>
      <c r="AB161" s="33">
        <v>218.3903</v>
      </c>
      <c r="AC161" s="33">
        <v>-1.0131019999999999</v>
      </c>
      <c r="AD161" s="33">
        <v>-0.23725550000000001</v>
      </c>
      <c r="AE161" s="33">
        <v>1.9909220000000001</v>
      </c>
      <c r="AF161" s="33">
        <v>1.406938</v>
      </c>
      <c r="AG161" s="33">
        <v>2.4927419999999998</v>
      </c>
      <c r="AH161" s="33">
        <v>-1.0031509999999999</v>
      </c>
      <c r="AI161" s="33">
        <v>-3.126563</v>
      </c>
      <c r="AJ161" s="33">
        <v>0.34713820000000001</v>
      </c>
      <c r="AK161" s="33">
        <v>-1.013164</v>
      </c>
      <c r="AL161" s="33">
        <v>-3.769666</v>
      </c>
      <c r="AM161" s="33">
        <v>-0.95645950000000002</v>
      </c>
      <c r="AN161" s="33">
        <v>6.6910400000000001</v>
      </c>
      <c r="AO161" s="33">
        <v>7.209314</v>
      </c>
      <c r="AP161" s="33">
        <v>5.6283760000000003</v>
      </c>
      <c r="AQ161" s="33">
        <v>6.6558140000000003</v>
      </c>
      <c r="AR161" s="33">
        <v>8.5745959999999997</v>
      </c>
      <c r="AS161" s="33">
        <v>10.940630000000001</v>
      </c>
      <c r="AT161" s="33">
        <v>9.2077670000000005</v>
      </c>
      <c r="AU161" s="33">
        <v>2.559259</v>
      </c>
      <c r="AV161" s="33">
        <v>-0.79437420000000003</v>
      </c>
      <c r="AW161" s="33">
        <v>-1.6458159999999999</v>
      </c>
      <c r="AX161" s="33">
        <v>-1.1354649999999999</v>
      </c>
      <c r="AY161" s="33">
        <v>-1.3791370000000001</v>
      </c>
      <c r="AZ161" s="33">
        <v>-1.691953</v>
      </c>
      <c r="BA161" s="33">
        <v>1.300845</v>
      </c>
      <c r="BB161" s="33">
        <v>2.0028540000000001</v>
      </c>
      <c r="BC161" s="33">
        <v>4.2397</v>
      </c>
      <c r="BD161" s="33">
        <v>3.6028310000000001</v>
      </c>
      <c r="BE161" s="33">
        <v>4.6595899999999997</v>
      </c>
      <c r="BF161" s="33">
        <v>1.2106399999999999</v>
      </c>
      <c r="BG161" s="33">
        <v>-0.75523739999999995</v>
      </c>
      <c r="BH161" s="33">
        <v>2.8968319999999999</v>
      </c>
      <c r="BI161" s="33">
        <v>1.670685</v>
      </c>
      <c r="BJ161" s="33">
        <v>-0.94593729999999998</v>
      </c>
      <c r="BK161" s="33">
        <v>1.8950480000000001</v>
      </c>
      <c r="BL161" s="33">
        <v>10.67043</v>
      </c>
      <c r="BM161" s="33">
        <v>11.310420000000001</v>
      </c>
      <c r="BN161" s="33">
        <v>9.620044</v>
      </c>
      <c r="BO161" s="33">
        <v>10.589499999999999</v>
      </c>
      <c r="BP161" s="33">
        <v>12.32438</v>
      </c>
      <c r="BQ161" s="33">
        <v>14.471959999999999</v>
      </c>
      <c r="BR161" s="33">
        <v>12.511329999999999</v>
      </c>
      <c r="BS161" s="33">
        <v>4.8739699999999999</v>
      </c>
      <c r="BT161" s="33">
        <v>1.514756</v>
      </c>
      <c r="BU161" s="33">
        <v>0.64060269999999997</v>
      </c>
      <c r="BV161" s="33">
        <v>1.1509199999999999</v>
      </c>
      <c r="BW161" s="33">
        <v>0.9152034</v>
      </c>
      <c r="BX161" s="33">
        <v>0.53166769999999997</v>
      </c>
      <c r="BY161" s="33">
        <v>2.9034779999999998</v>
      </c>
      <c r="BZ161" s="33">
        <v>3.5543469999999999</v>
      </c>
      <c r="CA161" s="33">
        <v>5.7971959999999996</v>
      </c>
      <c r="CB161" s="33">
        <v>5.1236990000000002</v>
      </c>
      <c r="CC161" s="33">
        <v>6.1603430000000001</v>
      </c>
      <c r="CD161" s="33">
        <v>2.7439049999999998</v>
      </c>
      <c r="CE161" s="33">
        <v>0.88713549999999997</v>
      </c>
      <c r="CF161" s="33">
        <v>4.6627419999999997</v>
      </c>
      <c r="CG161" s="33">
        <v>3.5295100000000001</v>
      </c>
      <c r="CH161" s="33">
        <v>1.0097689999999999</v>
      </c>
      <c r="CI161" s="33">
        <v>3.8699940000000002</v>
      </c>
      <c r="CJ161" s="33">
        <v>13.426539999999999</v>
      </c>
      <c r="CK161" s="33">
        <v>14.150829999999999</v>
      </c>
      <c r="CL161" s="33">
        <v>12.38466</v>
      </c>
      <c r="CM161" s="33">
        <v>13.31396</v>
      </c>
      <c r="CN161" s="33">
        <v>14.921480000000001</v>
      </c>
      <c r="CO161" s="33">
        <v>16.917760000000001</v>
      </c>
      <c r="CP161" s="33">
        <v>14.79937</v>
      </c>
      <c r="CQ161" s="33">
        <v>6.4771320000000001</v>
      </c>
      <c r="CR161" s="33">
        <v>3.114052</v>
      </c>
      <c r="CS161" s="33">
        <v>2.2241689999999998</v>
      </c>
      <c r="CT161" s="33">
        <v>2.7344629999999999</v>
      </c>
      <c r="CU161" s="33">
        <v>2.504257</v>
      </c>
      <c r="CV161" s="33">
        <v>2.0717409999999998</v>
      </c>
      <c r="CW161" s="33">
        <v>4.5061109999999998</v>
      </c>
      <c r="CX161" s="33">
        <v>5.1058399999999997</v>
      </c>
      <c r="CY161" s="33">
        <v>7.3546930000000001</v>
      </c>
      <c r="CZ161" s="33">
        <v>6.6445670000000003</v>
      </c>
      <c r="DA161" s="33">
        <v>7.6610959999999997</v>
      </c>
      <c r="DB161" s="33">
        <v>4.2771699999999999</v>
      </c>
      <c r="DC161" s="33">
        <v>2.5295079999999999</v>
      </c>
      <c r="DD161" s="33">
        <v>6.4286519999999996</v>
      </c>
      <c r="DE161" s="33">
        <v>5.3883349999999997</v>
      </c>
      <c r="DF161" s="33">
        <v>2.9654750000000001</v>
      </c>
      <c r="DG161" s="33">
        <v>5.8449400000000002</v>
      </c>
      <c r="DH161" s="33">
        <v>16.182649999999999</v>
      </c>
      <c r="DI161" s="33">
        <v>16.991240000000001</v>
      </c>
      <c r="DJ161" s="33">
        <v>15.149279999999999</v>
      </c>
      <c r="DK161" s="33">
        <v>16.038419999999999</v>
      </c>
      <c r="DL161" s="33">
        <v>17.51857</v>
      </c>
      <c r="DM161" s="33">
        <v>19.36355</v>
      </c>
      <c r="DN161" s="33">
        <v>17.087409999999998</v>
      </c>
      <c r="DO161" s="33">
        <v>8.0802940000000003</v>
      </c>
      <c r="DP161" s="33">
        <v>4.7133479999999999</v>
      </c>
      <c r="DQ161" s="33">
        <v>3.8077359999999998</v>
      </c>
      <c r="DR161" s="33">
        <v>4.3180069999999997</v>
      </c>
      <c r="DS161" s="33">
        <v>4.0933099999999998</v>
      </c>
      <c r="DT161" s="33">
        <v>3.6118139999999999</v>
      </c>
      <c r="DU161" s="33">
        <v>6.8200580000000004</v>
      </c>
      <c r="DV161" s="33">
        <v>7.3459500000000002</v>
      </c>
      <c r="DW161" s="33">
        <v>9.6034710000000008</v>
      </c>
      <c r="DX161" s="33">
        <v>8.8404600000000002</v>
      </c>
      <c r="DY161" s="33">
        <v>9.8279449999999997</v>
      </c>
      <c r="DZ161" s="33">
        <v>6.4909619999999997</v>
      </c>
      <c r="EA161" s="33">
        <v>4.9008339999999997</v>
      </c>
      <c r="EB161" s="33">
        <v>8.9783460000000002</v>
      </c>
      <c r="EC161" s="33">
        <v>8.072184</v>
      </c>
      <c r="ED161" s="33">
        <v>5.7892049999999999</v>
      </c>
      <c r="EE161" s="33">
        <v>8.6964480000000002</v>
      </c>
      <c r="EF161" s="33">
        <v>20.162040000000001</v>
      </c>
      <c r="EG161" s="33">
        <v>21.09234</v>
      </c>
      <c r="EH161" s="33">
        <v>19.140940000000001</v>
      </c>
      <c r="EI161" s="33">
        <v>19.972110000000001</v>
      </c>
      <c r="EJ161" s="33">
        <v>21.268350000000002</v>
      </c>
      <c r="EK161" s="33">
        <v>22.894880000000001</v>
      </c>
      <c r="EL161" s="33">
        <v>20.390969999999999</v>
      </c>
      <c r="EM161" s="33">
        <v>10.395009999999999</v>
      </c>
      <c r="EN161" s="33">
        <v>7.0224780000000004</v>
      </c>
      <c r="EO161" s="33">
        <v>6.0941549999999998</v>
      </c>
      <c r="EP161" s="33">
        <v>6.6043919999999998</v>
      </c>
      <c r="EQ161" s="33">
        <v>6.3876499999999998</v>
      </c>
      <c r="ER161" s="33">
        <v>5.8354340000000002</v>
      </c>
      <c r="ES161" s="33">
        <v>73.712159999999997</v>
      </c>
      <c r="ET161" s="33">
        <v>73.921880000000002</v>
      </c>
      <c r="EU161" s="33">
        <v>72.947770000000006</v>
      </c>
      <c r="EV161" s="33">
        <v>72.752880000000005</v>
      </c>
      <c r="EW161" s="33">
        <v>72.510499999999993</v>
      </c>
      <c r="EX161" s="33">
        <v>72.214399999999998</v>
      </c>
      <c r="EY161" s="33">
        <v>72.14273</v>
      </c>
      <c r="EZ161" s="33">
        <v>72.014529999999993</v>
      </c>
      <c r="FA161" s="33">
        <v>77.070239999999998</v>
      </c>
      <c r="FB161" s="33">
        <v>83.338840000000005</v>
      </c>
      <c r="FC161" s="33">
        <v>88.578159999999997</v>
      </c>
      <c r="FD161" s="33">
        <v>92.349230000000006</v>
      </c>
      <c r="FE161" s="33">
        <v>94.178020000000004</v>
      </c>
      <c r="FF161" s="33">
        <v>93.445089999999993</v>
      </c>
      <c r="FG161" s="33">
        <v>92.893199999999993</v>
      </c>
      <c r="FH161" s="33">
        <v>91.122320000000002</v>
      </c>
      <c r="FI161" s="33">
        <v>90.596190000000007</v>
      </c>
      <c r="FJ161" s="33">
        <v>88.999809999999997</v>
      </c>
      <c r="FK161" s="33">
        <v>87.371600000000001</v>
      </c>
      <c r="FL161" s="33">
        <v>83.30462</v>
      </c>
      <c r="FM161" s="33">
        <v>79.879720000000006</v>
      </c>
      <c r="FN161" s="33">
        <v>78.479389999999995</v>
      </c>
      <c r="FO161" s="33">
        <v>77.160390000000007</v>
      </c>
      <c r="FP161" s="33">
        <v>75.671769999999995</v>
      </c>
      <c r="FQ161" s="33">
        <v>71.973889999999997</v>
      </c>
      <c r="FR161" s="33">
        <v>4.8786630000000004</v>
      </c>
      <c r="FS161">
        <v>0</v>
      </c>
    </row>
    <row r="162" spans="1:175" x14ac:dyDescent="0.2">
      <c r="A162" t="s">
        <v>208</v>
      </c>
      <c r="B162" t="s">
        <v>216</v>
      </c>
      <c r="C162">
        <v>42978</v>
      </c>
      <c r="D162">
        <v>0</v>
      </c>
      <c r="E162" s="33">
        <v>0</v>
      </c>
      <c r="F162" s="33">
        <v>0</v>
      </c>
      <c r="G162" s="33">
        <v>0</v>
      </c>
      <c r="H162" s="33">
        <v>0</v>
      </c>
      <c r="I162" s="33">
        <v>0</v>
      </c>
      <c r="J162" s="33">
        <v>0</v>
      </c>
      <c r="K162" s="33">
        <v>0</v>
      </c>
      <c r="L162" s="33">
        <v>0</v>
      </c>
      <c r="M162" s="33">
        <v>0</v>
      </c>
      <c r="N162" s="33">
        <v>0</v>
      </c>
      <c r="O162" s="33">
        <v>0</v>
      </c>
      <c r="P162" s="33">
        <v>0</v>
      </c>
      <c r="Q162" s="33">
        <v>0</v>
      </c>
      <c r="R162" s="33">
        <v>0</v>
      </c>
      <c r="S162" s="33">
        <v>0</v>
      </c>
      <c r="T162" s="33">
        <v>0</v>
      </c>
      <c r="U162" s="33">
        <v>0</v>
      </c>
      <c r="V162" s="33">
        <v>0</v>
      </c>
      <c r="W162" s="33">
        <v>0</v>
      </c>
      <c r="X162" s="33">
        <v>0</v>
      </c>
      <c r="Y162" s="33">
        <v>0</v>
      </c>
      <c r="Z162" s="33">
        <v>0</v>
      </c>
      <c r="AA162" s="33">
        <v>0</v>
      </c>
      <c r="AB162" s="33">
        <v>0</v>
      </c>
      <c r="AC162" s="33">
        <v>0</v>
      </c>
      <c r="AD162" s="33">
        <v>0</v>
      </c>
      <c r="AE162" s="33">
        <v>0</v>
      </c>
      <c r="AF162" s="33">
        <v>0</v>
      </c>
      <c r="AG162" s="33">
        <v>0</v>
      </c>
      <c r="AH162" s="33">
        <v>0</v>
      </c>
      <c r="AI162" s="33">
        <v>0</v>
      </c>
      <c r="AJ162" s="33">
        <v>0</v>
      </c>
      <c r="AK162" s="33">
        <v>0</v>
      </c>
      <c r="AL162" s="33">
        <v>0</v>
      </c>
      <c r="AM162" s="33">
        <v>0</v>
      </c>
      <c r="AN162" s="33">
        <v>0</v>
      </c>
      <c r="AO162" s="33">
        <v>0</v>
      </c>
      <c r="AP162" s="33">
        <v>0</v>
      </c>
      <c r="AQ162" s="33">
        <v>0</v>
      </c>
      <c r="AR162" s="33">
        <v>0</v>
      </c>
      <c r="AS162" s="33">
        <v>0</v>
      </c>
      <c r="AT162" s="33">
        <v>0</v>
      </c>
      <c r="AU162" s="33">
        <v>0</v>
      </c>
      <c r="AV162" s="33">
        <v>0</v>
      </c>
      <c r="AW162" s="33">
        <v>0</v>
      </c>
      <c r="AX162" s="33">
        <v>0</v>
      </c>
      <c r="AY162" s="33">
        <v>0</v>
      </c>
      <c r="AZ162" s="33">
        <v>0</v>
      </c>
      <c r="BA162" s="33">
        <v>0</v>
      </c>
      <c r="BB162" s="33">
        <v>0</v>
      </c>
      <c r="BC162" s="33">
        <v>0</v>
      </c>
      <c r="BD162" s="33">
        <v>0</v>
      </c>
      <c r="BE162" s="33">
        <v>0</v>
      </c>
      <c r="BF162" s="33">
        <v>0</v>
      </c>
      <c r="BG162" s="33">
        <v>0</v>
      </c>
      <c r="BH162" s="33">
        <v>0</v>
      </c>
      <c r="BI162" s="33">
        <v>0</v>
      </c>
      <c r="BJ162" s="33">
        <v>0</v>
      </c>
      <c r="BK162" s="33">
        <v>0</v>
      </c>
      <c r="BL162" s="33">
        <v>0</v>
      </c>
      <c r="BM162" s="33">
        <v>0</v>
      </c>
      <c r="BN162" s="33">
        <v>0</v>
      </c>
      <c r="BO162" s="33">
        <v>0</v>
      </c>
      <c r="BP162" s="33">
        <v>0</v>
      </c>
      <c r="BQ162" s="33">
        <v>0</v>
      </c>
      <c r="BR162" s="33">
        <v>0</v>
      </c>
      <c r="BS162" s="33">
        <v>0</v>
      </c>
      <c r="BT162" s="33">
        <v>0</v>
      </c>
      <c r="BU162" s="33">
        <v>0</v>
      </c>
      <c r="BV162" s="33">
        <v>0</v>
      </c>
      <c r="BW162" s="33">
        <v>0</v>
      </c>
      <c r="BX162" s="33">
        <v>0</v>
      </c>
      <c r="BY162" s="33">
        <v>0</v>
      </c>
      <c r="BZ162" s="33">
        <v>0</v>
      </c>
      <c r="CA162" s="33">
        <v>0</v>
      </c>
      <c r="CB162" s="33">
        <v>0</v>
      </c>
      <c r="CC162" s="33">
        <v>0</v>
      </c>
      <c r="CD162" s="33">
        <v>0</v>
      </c>
      <c r="CE162" s="33">
        <v>0</v>
      </c>
      <c r="CF162" s="33">
        <v>0</v>
      </c>
      <c r="CG162" s="33">
        <v>0</v>
      </c>
      <c r="CH162" s="33">
        <v>0</v>
      </c>
      <c r="CI162" s="33">
        <v>0</v>
      </c>
      <c r="CJ162" s="33">
        <v>0</v>
      </c>
      <c r="CK162" s="33">
        <v>0</v>
      </c>
      <c r="CL162" s="33">
        <v>0</v>
      </c>
      <c r="CM162" s="33">
        <v>0</v>
      </c>
      <c r="CN162" s="33">
        <v>0</v>
      </c>
      <c r="CO162" s="33">
        <v>0</v>
      </c>
      <c r="CP162" s="33">
        <v>0</v>
      </c>
      <c r="CQ162" s="33">
        <v>0</v>
      </c>
      <c r="CR162" s="33">
        <v>0</v>
      </c>
      <c r="CS162" s="33">
        <v>0</v>
      </c>
      <c r="CT162" s="33">
        <v>0</v>
      </c>
      <c r="CU162" s="33">
        <v>0</v>
      </c>
      <c r="CV162" s="33">
        <v>0</v>
      </c>
      <c r="CW162" s="33">
        <v>0</v>
      </c>
      <c r="CX162" s="33">
        <v>0</v>
      </c>
      <c r="CY162" s="33">
        <v>0</v>
      </c>
      <c r="CZ162" s="33">
        <v>0</v>
      </c>
      <c r="DA162" s="33">
        <v>0</v>
      </c>
      <c r="DB162" s="33">
        <v>0</v>
      </c>
      <c r="DC162" s="33">
        <v>0</v>
      </c>
      <c r="DD162" s="33">
        <v>0</v>
      </c>
      <c r="DE162" s="33">
        <v>0</v>
      </c>
      <c r="DF162" s="33">
        <v>0</v>
      </c>
      <c r="DG162" s="33">
        <v>0</v>
      </c>
      <c r="DH162" s="33">
        <v>0</v>
      </c>
      <c r="DI162" s="33">
        <v>0</v>
      </c>
      <c r="DJ162" s="33">
        <v>0</v>
      </c>
      <c r="DK162" s="33">
        <v>0</v>
      </c>
      <c r="DL162" s="33">
        <v>0</v>
      </c>
      <c r="DM162" s="33">
        <v>0</v>
      </c>
      <c r="DN162" s="33">
        <v>0</v>
      </c>
      <c r="DO162" s="33">
        <v>0</v>
      </c>
      <c r="DP162" s="33">
        <v>0</v>
      </c>
      <c r="DQ162" s="33">
        <v>0</v>
      </c>
      <c r="DR162" s="33">
        <v>0</v>
      </c>
      <c r="DS162" s="33">
        <v>0</v>
      </c>
      <c r="DT162" s="33">
        <v>0</v>
      </c>
      <c r="DU162" s="33">
        <v>0</v>
      </c>
      <c r="DV162" s="33">
        <v>0</v>
      </c>
      <c r="DW162" s="33">
        <v>0</v>
      </c>
      <c r="DX162" s="33">
        <v>0</v>
      </c>
      <c r="DY162" s="33">
        <v>0</v>
      </c>
      <c r="DZ162" s="33">
        <v>0</v>
      </c>
      <c r="EA162" s="33">
        <v>0</v>
      </c>
      <c r="EB162" s="33">
        <v>0</v>
      </c>
      <c r="EC162" s="33">
        <v>0</v>
      </c>
      <c r="ED162" s="33">
        <v>0</v>
      </c>
      <c r="EE162" s="33">
        <v>0</v>
      </c>
      <c r="EF162" s="33">
        <v>0</v>
      </c>
      <c r="EG162" s="33">
        <v>0</v>
      </c>
      <c r="EH162" s="33">
        <v>0</v>
      </c>
      <c r="EI162" s="33">
        <v>0</v>
      </c>
      <c r="EJ162" s="33">
        <v>0</v>
      </c>
      <c r="EK162" s="33">
        <v>0</v>
      </c>
      <c r="EL162" s="33">
        <v>0</v>
      </c>
      <c r="EM162" s="33">
        <v>0</v>
      </c>
      <c r="EN162" s="33">
        <v>0</v>
      </c>
      <c r="EO162" s="33">
        <v>0</v>
      </c>
      <c r="EP162" s="33">
        <v>0</v>
      </c>
      <c r="EQ162" s="33">
        <v>0</v>
      </c>
      <c r="ER162" s="33">
        <v>0</v>
      </c>
      <c r="ES162" s="33">
        <v>0</v>
      </c>
      <c r="ET162" s="33">
        <v>0</v>
      </c>
      <c r="EU162" s="33">
        <v>0</v>
      </c>
      <c r="EV162" s="33">
        <v>0</v>
      </c>
      <c r="EW162" s="33">
        <v>0</v>
      </c>
      <c r="EX162" s="33">
        <v>0</v>
      </c>
      <c r="EY162" s="33">
        <v>0</v>
      </c>
      <c r="EZ162" s="33">
        <v>0</v>
      </c>
      <c r="FA162" s="33">
        <v>0</v>
      </c>
      <c r="FB162" s="33">
        <v>0</v>
      </c>
      <c r="FC162" s="33">
        <v>0</v>
      </c>
      <c r="FD162" s="33">
        <v>0</v>
      </c>
      <c r="FE162" s="33">
        <v>0</v>
      </c>
      <c r="FF162" s="33">
        <v>0</v>
      </c>
      <c r="FG162" s="33">
        <v>0</v>
      </c>
      <c r="FH162" s="33">
        <v>0</v>
      </c>
      <c r="FI162" s="33">
        <v>0</v>
      </c>
      <c r="FJ162" s="33">
        <v>0</v>
      </c>
      <c r="FK162" s="33">
        <v>0</v>
      </c>
      <c r="FL162" s="33">
        <v>0</v>
      </c>
      <c r="FM162" s="33">
        <v>0</v>
      </c>
      <c r="FN162" s="33">
        <v>0</v>
      </c>
      <c r="FO162" s="33">
        <v>0</v>
      </c>
      <c r="FP162" s="33">
        <v>0</v>
      </c>
      <c r="FQ162" s="33">
        <v>0</v>
      </c>
      <c r="FR162" s="33">
        <v>0</v>
      </c>
      <c r="FS162">
        <v>1</v>
      </c>
    </row>
    <row r="163" spans="1:175" x14ac:dyDescent="0.2">
      <c r="A163" t="s">
        <v>208</v>
      </c>
      <c r="B163" t="s">
        <v>216</v>
      </c>
      <c r="C163">
        <v>42979</v>
      </c>
      <c r="D163">
        <v>0</v>
      </c>
      <c r="E163" s="33">
        <v>0</v>
      </c>
      <c r="F163" s="33">
        <v>0</v>
      </c>
      <c r="G163" s="33">
        <v>0</v>
      </c>
      <c r="H163" s="33">
        <v>0</v>
      </c>
      <c r="I163" s="33">
        <v>0</v>
      </c>
      <c r="J163" s="33">
        <v>0</v>
      </c>
      <c r="K163" s="33">
        <v>0</v>
      </c>
      <c r="L163" s="33">
        <v>0</v>
      </c>
      <c r="M163" s="33">
        <v>0</v>
      </c>
      <c r="N163" s="33">
        <v>0</v>
      </c>
      <c r="O163" s="33">
        <v>0</v>
      </c>
      <c r="P163" s="33">
        <v>0</v>
      </c>
      <c r="Q163" s="33">
        <v>0</v>
      </c>
      <c r="R163" s="33">
        <v>0</v>
      </c>
      <c r="S163" s="33">
        <v>0</v>
      </c>
      <c r="T163" s="33">
        <v>0</v>
      </c>
      <c r="U163" s="33">
        <v>0</v>
      </c>
      <c r="V163" s="33">
        <v>0</v>
      </c>
      <c r="W163" s="33">
        <v>0</v>
      </c>
      <c r="X163" s="33">
        <v>0</v>
      </c>
      <c r="Y163" s="33">
        <v>0</v>
      </c>
      <c r="Z163" s="33">
        <v>0</v>
      </c>
      <c r="AA163" s="33">
        <v>0</v>
      </c>
      <c r="AB163" s="33">
        <v>0</v>
      </c>
      <c r="AC163" s="33">
        <v>0</v>
      </c>
      <c r="AD163" s="33">
        <v>0</v>
      </c>
      <c r="AE163" s="33">
        <v>0</v>
      </c>
      <c r="AF163" s="33">
        <v>0</v>
      </c>
      <c r="AG163" s="33">
        <v>0</v>
      </c>
      <c r="AH163" s="33">
        <v>0</v>
      </c>
      <c r="AI163" s="33">
        <v>0</v>
      </c>
      <c r="AJ163" s="33">
        <v>0</v>
      </c>
      <c r="AK163" s="33">
        <v>0</v>
      </c>
      <c r="AL163" s="33">
        <v>0</v>
      </c>
      <c r="AM163" s="33">
        <v>0</v>
      </c>
      <c r="AN163" s="33">
        <v>0</v>
      </c>
      <c r="AO163" s="33">
        <v>0</v>
      </c>
      <c r="AP163" s="33">
        <v>0</v>
      </c>
      <c r="AQ163" s="33">
        <v>0</v>
      </c>
      <c r="AR163" s="33">
        <v>0</v>
      </c>
      <c r="AS163" s="33">
        <v>0</v>
      </c>
      <c r="AT163" s="33">
        <v>0</v>
      </c>
      <c r="AU163" s="33">
        <v>0</v>
      </c>
      <c r="AV163" s="33">
        <v>0</v>
      </c>
      <c r="AW163" s="33">
        <v>0</v>
      </c>
      <c r="AX163" s="33">
        <v>0</v>
      </c>
      <c r="AY163" s="33">
        <v>0</v>
      </c>
      <c r="AZ163" s="33">
        <v>0</v>
      </c>
      <c r="BA163" s="33">
        <v>0</v>
      </c>
      <c r="BB163" s="33">
        <v>0</v>
      </c>
      <c r="BC163" s="33">
        <v>0</v>
      </c>
      <c r="BD163" s="33">
        <v>0</v>
      </c>
      <c r="BE163" s="33">
        <v>0</v>
      </c>
      <c r="BF163" s="33">
        <v>0</v>
      </c>
      <c r="BG163" s="33">
        <v>0</v>
      </c>
      <c r="BH163" s="33">
        <v>0</v>
      </c>
      <c r="BI163" s="33">
        <v>0</v>
      </c>
      <c r="BJ163" s="33">
        <v>0</v>
      </c>
      <c r="BK163" s="33">
        <v>0</v>
      </c>
      <c r="BL163" s="33">
        <v>0</v>
      </c>
      <c r="BM163" s="33">
        <v>0</v>
      </c>
      <c r="BN163" s="33">
        <v>0</v>
      </c>
      <c r="BO163" s="33">
        <v>0</v>
      </c>
      <c r="BP163" s="33">
        <v>0</v>
      </c>
      <c r="BQ163" s="33">
        <v>0</v>
      </c>
      <c r="BR163" s="33">
        <v>0</v>
      </c>
      <c r="BS163" s="33">
        <v>0</v>
      </c>
      <c r="BT163" s="33">
        <v>0</v>
      </c>
      <c r="BU163" s="33">
        <v>0</v>
      </c>
      <c r="BV163" s="33">
        <v>0</v>
      </c>
      <c r="BW163" s="33">
        <v>0</v>
      </c>
      <c r="BX163" s="33">
        <v>0</v>
      </c>
      <c r="BY163" s="33">
        <v>0</v>
      </c>
      <c r="BZ163" s="33">
        <v>0</v>
      </c>
      <c r="CA163" s="33">
        <v>0</v>
      </c>
      <c r="CB163" s="33">
        <v>0</v>
      </c>
      <c r="CC163" s="33">
        <v>0</v>
      </c>
      <c r="CD163" s="33">
        <v>0</v>
      </c>
      <c r="CE163" s="33">
        <v>0</v>
      </c>
      <c r="CF163" s="33">
        <v>0</v>
      </c>
      <c r="CG163" s="33">
        <v>0</v>
      </c>
      <c r="CH163" s="33">
        <v>0</v>
      </c>
      <c r="CI163" s="33">
        <v>0</v>
      </c>
      <c r="CJ163" s="33">
        <v>0</v>
      </c>
      <c r="CK163" s="33">
        <v>0</v>
      </c>
      <c r="CL163" s="33">
        <v>0</v>
      </c>
      <c r="CM163" s="33">
        <v>0</v>
      </c>
      <c r="CN163" s="33">
        <v>0</v>
      </c>
      <c r="CO163" s="33">
        <v>0</v>
      </c>
      <c r="CP163" s="33">
        <v>0</v>
      </c>
      <c r="CQ163" s="33">
        <v>0</v>
      </c>
      <c r="CR163" s="33">
        <v>0</v>
      </c>
      <c r="CS163" s="33">
        <v>0</v>
      </c>
      <c r="CT163" s="33">
        <v>0</v>
      </c>
      <c r="CU163" s="33">
        <v>0</v>
      </c>
      <c r="CV163" s="33">
        <v>0</v>
      </c>
      <c r="CW163" s="33">
        <v>0</v>
      </c>
      <c r="CX163" s="33">
        <v>0</v>
      </c>
      <c r="CY163" s="33">
        <v>0</v>
      </c>
      <c r="CZ163" s="33">
        <v>0</v>
      </c>
      <c r="DA163" s="33">
        <v>0</v>
      </c>
      <c r="DB163" s="33">
        <v>0</v>
      </c>
      <c r="DC163" s="33">
        <v>0</v>
      </c>
      <c r="DD163" s="33">
        <v>0</v>
      </c>
      <c r="DE163" s="33">
        <v>0</v>
      </c>
      <c r="DF163" s="33">
        <v>0</v>
      </c>
      <c r="DG163" s="33">
        <v>0</v>
      </c>
      <c r="DH163" s="33">
        <v>0</v>
      </c>
      <c r="DI163" s="33">
        <v>0</v>
      </c>
      <c r="DJ163" s="33">
        <v>0</v>
      </c>
      <c r="DK163" s="33">
        <v>0</v>
      </c>
      <c r="DL163" s="33">
        <v>0</v>
      </c>
      <c r="DM163" s="33">
        <v>0</v>
      </c>
      <c r="DN163" s="33">
        <v>0</v>
      </c>
      <c r="DO163" s="33">
        <v>0</v>
      </c>
      <c r="DP163" s="33">
        <v>0</v>
      </c>
      <c r="DQ163" s="33">
        <v>0</v>
      </c>
      <c r="DR163" s="33">
        <v>0</v>
      </c>
      <c r="DS163" s="33">
        <v>0</v>
      </c>
      <c r="DT163" s="33">
        <v>0</v>
      </c>
      <c r="DU163" s="33">
        <v>0</v>
      </c>
      <c r="DV163" s="33">
        <v>0</v>
      </c>
      <c r="DW163" s="33">
        <v>0</v>
      </c>
      <c r="DX163" s="33">
        <v>0</v>
      </c>
      <c r="DY163" s="33">
        <v>0</v>
      </c>
      <c r="DZ163" s="33">
        <v>0</v>
      </c>
      <c r="EA163" s="33">
        <v>0</v>
      </c>
      <c r="EB163" s="33">
        <v>0</v>
      </c>
      <c r="EC163" s="33">
        <v>0</v>
      </c>
      <c r="ED163" s="33">
        <v>0</v>
      </c>
      <c r="EE163" s="33">
        <v>0</v>
      </c>
      <c r="EF163" s="33">
        <v>0</v>
      </c>
      <c r="EG163" s="33">
        <v>0</v>
      </c>
      <c r="EH163" s="33">
        <v>0</v>
      </c>
      <c r="EI163" s="33">
        <v>0</v>
      </c>
      <c r="EJ163" s="33">
        <v>0</v>
      </c>
      <c r="EK163" s="33">
        <v>0</v>
      </c>
      <c r="EL163" s="33">
        <v>0</v>
      </c>
      <c r="EM163" s="33">
        <v>0</v>
      </c>
      <c r="EN163" s="33">
        <v>0</v>
      </c>
      <c r="EO163" s="33">
        <v>0</v>
      </c>
      <c r="EP163" s="33">
        <v>0</v>
      </c>
      <c r="EQ163" s="33">
        <v>0</v>
      </c>
      <c r="ER163" s="33">
        <v>0</v>
      </c>
      <c r="ES163" s="33">
        <v>0</v>
      </c>
      <c r="ET163" s="33">
        <v>0</v>
      </c>
      <c r="EU163" s="33">
        <v>0</v>
      </c>
      <c r="EV163" s="33">
        <v>0</v>
      </c>
      <c r="EW163" s="33">
        <v>0</v>
      </c>
      <c r="EX163" s="33">
        <v>0</v>
      </c>
      <c r="EY163" s="33">
        <v>0</v>
      </c>
      <c r="EZ163" s="33">
        <v>0</v>
      </c>
      <c r="FA163" s="33">
        <v>0</v>
      </c>
      <c r="FB163" s="33">
        <v>0</v>
      </c>
      <c r="FC163" s="33">
        <v>0</v>
      </c>
      <c r="FD163" s="33">
        <v>0</v>
      </c>
      <c r="FE163" s="33">
        <v>0</v>
      </c>
      <c r="FF163" s="33">
        <v>0</v>
      </c>
      <c r="FG163" s="33">
        <v>0</v>
      </c>
      <c r="FH163" s="33">
        <v>0</v>
      </c>
      <c r="FI163" s="33">
        <v>0</v>
      </c>
      <c r="FJ163" s="33">
        <v>0</v>
      </c>
      <c r="FK163" s="33">
        <v>0</v>
      </c>
      <c r="FL163" s="33">
        <v>0</v>
      </c>
      <c r="FM163" s="33">
        <v>0</v>
      </c>
      <c r="FN163" s="33">
        <v>0</v>
      </c>
      <c r="FO163" s="33">
        <v>0</v>
      </c>
      <c r="FP163" s="33">
        <v>0</v>
      </c>
      <c r="FQ163" s="33">
        <v>0</v>
      </c>
      <c r="FR163" s="33">
        <v>0</v>
      </c>
      <c r="FS163">
        <v>1</v>
      </c>
    </row>
    <row r="164" spans="1:175" x14ac:dyDescent="0.2">
      <c r="A164" t="s">
        <v>208</v>
      </c>
      <c r="B164" t="s">
        <v>216</v>
      </c>
      <c r="C164">
        <v>42980</v>
      </c>
      <c r="D164">
        <v>0</v>
      </c>
      <c r="E164" s="33">
        <v>0</v>
      </c>
      <c r="F164" s="33">
        <v>0</v>
      </c>
      <c r="G164" s="33">
        <v>0</v>
      </c>
      <c r="H164" s="33">
        <v>0</v>
      </c>
      <c r="I164" s="33">
        <v>0</v>
      </c>
      <c r="J164" s="33">
        <v>0</v>
      </c>
      <c r="K164" s="33">
        <v>0</v>
      </c>
      <c r="L164" s="33">
        <v>0</v>
      </c>
      <c r="M164" s="33">
        <v>0</v>
      </c>
      <c r="N164" s="33">
        <v>0</v>
      </c>
      <c r="O164" s="33">
        <v>0</v>
      </c>
      <c r="P164" s="33">
        <v>0</v>
      </c>
      <c r="Q164" s="33">
        <v>0</v>
      </c>
      <c r="R164" s="33">
        <v>0</v>
      </c>
      <c r="S164" s="33">
        <v>0</v>
      </c>
      <c r="T164" s="33">
        <v>0</v>
      </c>
      <c r="U164" s="33">
        <v>0</v>
      </c>
      <c r="V164" s="33">
        <v>0</v>
      </c>
      <c r="W164" s="33">
        <v>0</v>
      </c>
      <c r="X164" s="33">
        <v>0</v>
      </c>
      <c r="Y164" s="33">
        <v>0</v>
      </c>
      <c r="Z164" s="33">
        <v>0</v>
      </c>
      <c r="AA164" s="33">
        <v>0</v>
      </c>
      <c r="AB164" s="33">
        <v>0</v>
      </c>
      <c r="AC164" s="33">
        <v>0</v>
      </c>
      <c r="AD164" s="33">
        <v>0</v>
      </c>
      <c r="AE164" s="33">
        <v>0</v>
      </c>
      <c r="AF164" s="33">
        <v>0</v>
      </c>
      <c r="AG164" s="33">
        <v>0</v>
      </c>
      <c r="AH164" s="33">
        <v>0</v>
      </c>
      <c r="AI164" s="33">
        <v>0</v>
      </c>
      <c r="AJ164" s="33">
        <v>0</v>
      </c>
      <c r="AK164" s="33">
        <v>0</v>
      </c>
      <c r="AL164" s="33">
        <v>0</v>
      </c>
      <c r="AM164" s="33">
        <v>0</v>
      </c>
      <c r="AN164" s="33">
        <v>0</v>
      </c>
      <c r="AO164" s="33">
        <v>0</v>
      </c>
      <c r="AP164" s="33">
        <v>0</v>
      </c>
      <c r="AQ164" s="33">
        <v>0</v>
      </c>
      <c r="AR164" s="33">
        <v>0</v>
      </c>
      <c r="AS164" s="33">
        <v>0</v>
      </c>
      <c r="AT164" s="33">
        <v>0</v>
      </c>
      <c r="AU164" s="33">
        <v>0</v>
      </c>
      <c r="AV164" s="33">
        <v>0</v>
      </c>
      <c r="AW164" s="33">
        <v>0</v>
      </c>
      <c r="AX164" s="33">
        <v>0</v>
      </c>
      <c r="AY164" s="33">
        <v>0</v>
      </c>
      <c r="AZ164" s="33">
        <v>0</v>
      </c>
      <c r="BA164" s="33">
        <v>0</v>
      </c>
      <c r="BB164" s="33">
        <v>0</v>
      </c>
      <c r="BC164" s="33">
        <v>0</v>
      </c>
      <c r="BD164" s="33">
        <v>0</v>
      </c>
      <c r="BE164" s="33">
        <v>0</v>
      </c>
      <c r="BF164" s="33">
        <v>0</v>
      </c>
      <c r="BG164" s="33">
        <v>0</v>
      </c>
      <c r="BH164" s="33">
        <v>0</v>
      </c>
      <c r="BI164" s="33">
        <v>0</v>
      </c>
      <c r="BJ164" s="33">
        <v>0</v>
      </c>
      <c r="BK164" s="33">
        <v>0</v>
      </c>
      <c r="BL164" s="33">
        <v>0</v>
      </c>
      <c r="BM164" s="33">
        <v>0</v>
      </c>
      <c r="BN164" s="33">
        <v>0</v>
      </c>
      <c r="BO164" s="33">
        <v>0</v>
      </c>
      <c r="BP164" s="33">
        <v>0</v>
      </c>
      <c r="BQ164" s="33">
        <v>0</v>
      </c>
      <c r="BR164" s="33">
        <v>0</v>
      </c>
      <c r="BS164" s="33">
        <v>0</v>
      </c>
      <c r="BT164" s="33">
        <v>0</v>
      </c>
      <c r="BU164" s="33">
        <v>0</v>
      </c>
      <c r="BV164" s="33">
        <v>0</v>
      </c>
      <c r="BW164" s="33">
        <v>0</v>
      </c>
      <c r="BX164" s="33">
        <v>0</v>
      </c>
      <c r="BY164" s="33">
        <v>0</v>
      </c>
      <c r="BZ164" s="33">
        <v>0</v>
      </c>
      <c r="CA164" s="33">
        <v>0</v>
      </c>
      <c r="CB164" s="33">
        <v>0</v>
      </c>
      <c r="CC164" s="33">
        <v>0</v>
      </c>
      <c r="CD164" s="33">
        <v>0</v>
      </c>
      <c r="CE164" s="33">
        <v>0</v>
      </c>
      <c r="CF164" s="33">
        <v>0</v>
      </c>
      <c r="CG164" s="33">
        <v>0</v>
      </c>
      <c r="CH164" s="33">
        <v>0</v>
      </c>
      <c r="CI164" s="33">
        <v>0</v>
      </c>
      <c r="CJ164" s="33">
        <v>0</v>
      </c>
      <c r="CK164" s="33">
        <v>0</v>
      </c>
      <c r="CL164" s="33">
        <v>0</v>
      </c>
      <c r="CM164" s="33">
        <v>0</v>
      </c>
      <c r="CN164" s="33">
        <v>0</v>
      </c>
      <c r="CO164" s="33">
        <v>0</v>
      </c>
      <c r="CP164" s="33">
        <v>0</v>
      </c>
      <c r="CQ164" s="33">
        <v>0</v>
      </c>
      <c r="CR164" s="33">
        <v>0</v>
      </c>
      <c r="CS164" s="33">
        <v>0</v>
      </c>
      <c r="CT164" s="33">
        <v>0</v>
      </c>
      <c r="CU164" s="33">
        <v>0</v>
      </c>
      <c r="CV164" s="33">
        <v>0</v>
      </c>
      <c r="CW164" s="33">
        <v>0</v>
      </c>
      <c r="CX164" s="33">
        <v>0</v>
      </c>
      <c r="CY164" s="33">
        <v>0</v>
      </c>
      <c r="CZ164" s="33">
        <v>0</v>
      </c>
      <c r="DA164" s="33">
        <v>0</v>
      </c>
      <c r="DB164" s="33">
        <v>0</v>
      </c>
      <c r="DC164" s="33">
        <v>0</v>
      </c>
      <c r="DD164" s="33">
        <v>0</v>
      </c>
      <c r="DE164" s="33">
        <v>0</v>
      </c>
      <c r="DF164" s="33">
        <v>0</v>
      </c>
      <c r="DG164" s="33">
        <v>0</v>
      </c>
      <c r="DH164" s="33">
        <v>0</v>
      </c>
      <c r="DI164" s="33">
        <v>0</v>
      </c>
      <c r="DJ164" s="33">
        <v>0</v>
      </c>
      <c r="DK164" s="33">
        <v>0</v>
      </c>
      <c r="DL164" s="33">
        <v>0</v>
      </c>
      <c r="DM164" s="33">
        <v>0</v>
      </c>
      <c r="DN164" s="33">
        <v>0</v>
      </c>
      <c r="DO164" s="33">
        <v>0</v>
      </c>
      <c r="DP164" s="33">
        <v>0</v>
      </c>
      <c r="DQ164" s="33">
        <v>0</v>
      </c>
      <c r="DR164" s="33">
        <v>0</v>
      </c>
      <c r="DS164" s="33">
        <v>0</v>
      </c>
      <c r="DT164" s="33">
        <v>0</v>
      </c>
      <c r="DU164" s="33">
        <v>0</v>
      </c>
      <c r="DV164" s="33">
        <v>0</v>
      </c>
      <c r="DW164" s="33">
        <v>0</v>
      </c>
      <c r="DX164" s="33">
        <v>0</v>
      </c>
      <c r="DY164" s="33">
        <v>0</v>
      </c>
      <c r="DZ164" s="33">
        <v>0</v>
      </c>
      <c r="EA164" s="33">
        <v>0</v>
      </c>
      <c r="EB164" s="33">
        <v>0</v>
      </c>
      <c r="EC164" s="33">
        <v>0</v>
      </c>
      <c r="ED164" s="33">
        <v>0</v>
      </c>
      <c r="EE164" s="33">
        <v>0</v>
      </c>
      <c r="EF164" s="33">
        <v>0</v>
      </c>
      <c r="EG164" s="33">
        <v>0</v>
      </c>
      <c r="EH164" s="33">
        <v>0</v>
      </c>
      <c r="EI164" s="33">
        <v>0</v>
      </c>
      <c r="EJ164" s="33">
        <v>0</v>
      </c>
      <c r="EK164" s="33">
        <v>0</v>
      </c>
      <c r="EL164" s="33">
        <v>0</v>
      </c>
      <c r="EM164" s="33">
        <v>0</v>
      </c>
      <c r="EN164" s="33">
        <v>0</v>
      </c>
      <c r="EO164" s="33">
        <v>0</v>
      </c>
      <c r="EP164" s="33">
        <v>0</v>
      </c>
      <c r="EQ164" s="33">
        <v>0</v>
      </c>
      <c r="ER164" s="33">
        <v>0</v>
      </c>
      <c r="ES164" s="33">
        <v>0</v>
      </c>
      <c r="ET164" s="33">
        <v>0</v>
      </c>
      <c r="EU164" s="33">
        <v>0</v>
      </c>
      <c r="EV164" s="33">
        <v>0</v>
      </c>
      <c r="EW164" s="33">
        <v>0</v>
      </c>
      <c r="EX164" s="33">
        <v>0</v>
      </c>
      <c r="EY164" s="33">
        <v>0</v>
      </c>
      <c r="EZ164" s="33">
        <v>0</v>
      </c>
      <c r="FA164" s="33">
        <v>0</v>
      </c>
      <c r="FB164" s="33">
        <v>0</v>
      </c>
      <c r="FC164" s="33">
        <v>0</v>
      </c>
      <c r="FD164" s="33">
        <v>0</v>
      </c>
      <c r="FE164" s="33">
        <v>0</v>
      </c>
      <c r="FF164" s="33">
        <v>0</v>
      </c>
      <c r="FG164" s="33">
        <v>0</v>
      </c>
      <c r="FH164" s="33">
        <v>0</v>
      </c>
      <c r="FI164" s="33">
        <v>0</v>
      </c>
      <c r="FJ164" s="33">
        <v>0</v>
      </c>
      <c r="FK164" s="33">
        <v>0</v>
      </c>
      <c r="FL164" s="33">
        <v>0</v>
      </c>
      <c r="FM164" s="33">
        <v>0</v>
      </c>
      <c r="FN164" s="33">
        <v>0</v>
      </c>
      <c r="FO164" s="33">
        <v>0</v>
      </c>
      <c r="FP164" s="33">
        <v>0</v>
      </c>
      <c r="FQ164" s="33">
        <v>0</v>
      </c>
      <c r="FR164" s="33">
        <v>0</v>
      </c>
      <c r="FS164">
        <v>1</v>
      </c>
    </row>
    <row r="165" spans="1:175" x14ac:dyDescent="0.2">
      <c r="A165" t="s">
        <v>208</v>
      </c>
      <c r="B165" t="s">
        <v>216</v>
      </c>
      <c r="C165" t="s">
        <v>235</v>
      </c>
      <c r="D165">
        <v>0</v>
      </c>
      <c r="E165" s="33">
        <v>0</v>
      </c>
      <c r="F165" s="33">
        <v>0</v>
      </c>
      <c r="G165" s="33">
        <v>0</v>
      </c>
      <c r="H165" s="33">
        <v>0</v>
      </c>
      <c r="I165" s="33">
        <v>0</v>
      </c>
      <c r="J165" s="33">
        <v>0</v>
      </c>
      <c r="K165" s="33">
        <v>0</v>
      </c>
      <c r="L165" s="33">
        <v>0</v>
      </c>
      <c r="M165" s="33">
        <v>0</v>
      </c>
      <c r="N165" s="33">
        <v>0</v>
      </c>
      <c r="O165" s="33">
        <v>0</v>
      </c>
      <c r="P165" s="33">
        <v>0</v>
      </c>
      <c r="Q165" s="33">
        <v>0</v>
      </c>
      <c r="R165" s="33">
        <v>0</v>
      </c>
      <c r="S165" s="33">
        <v>0</v>
      </c>
      <c r="T165" s="33">
        <v>0</v>
      </c>
      <c r="U165" s="33">
        <v>0</v>
      </c>
      <c r="V165" s="33">
        <v>0</v>
      </c>
      <c r="W165" s="33">
        <v>0</v>
      </c>
      <c r="X165" s="33">
        <v>0</v>
      </c>
      <c r="Y165" s="33">
        <v>0</v>
      </c>
      <c r="Z165" s="33">
        <v>0</v>
      </c>
      <c r="AA165" s="33">
        <v>0</v>
      </c>
      <c r="AB165" s="33">
        <v>0</v>
      </c>
      <c r="AC165" s="33">
        <v>0</v>
      </c>
      <c r="AD165" s="33">
        <v>0</v>
      </c>
      <c r="AE165" s="33">
        <v>0</v>
      </c>
      <c r="AF165" s="33">
        <v>0</v>
      </c>
      <c r="AG165" s="33">
        <v>0</v>
      </c>
      <c r="AH165" s="33">
        <v>0</v>
      </c>
      <c r="AI165" s="33">
        <v>0</v>
      </c>
      <c r="AJ165" s="33">
        <v>0</v>
      </c>
      <c r="AK165" s="33">
        <v>0</v>
      </c>
      <c r="AL165" s="33">
        <v>0</v>
      </c>
      <c r="AM165" s="33">
        <v>0</v>
      </c>
      <c r="AN165" s="33">
        <v>0</v>
      </c>
      <c r="AO165" s="33">
        <v>0</v>
      </c>
      <c r="AP165" s="33">
        <v>0</v>
      </c>
      <c r="AQ165" s="33">
        <v>0</v>
      </c>
      <c r="AR165" s="33">
        <v>0</v>
      </c>
      <c r="AS165" s="33">
        <v>0</v>
      </c>
      <c r="AT165" s="33">
        <v>0</v>
      </c>
      <c r="AU165" s="33">
        <v>0</v>
      </c>
      <c r="AV165" s="33">
        <v>0</v>
      </c>
      <c r="AW165" s="33">
        <v>0</v>
      </c>
      <c r="AX165" s="33">
        <v>0</v>
      </c>
      <c r="AY165" s="33">
        <v>0</v>
      </c>
      <c r="AZ165" s="33">
        <v>0</v>
      </c>
      <c r="BA165" s="33">
        <v>0</v>
      </c>
      <c r="BB165" s="33">
        <v>0</v>
      </c>
      <c r="BC165" s="33">
        <v>0</v>
      </c>
      <c r="BD165" s="33">
        <v>0</v>
      </c>
      <c r="BE165" s="33">
        <v>0</v>
      </c>
      <c r="BF165" s="33">
        <v>0</v>
      </c>
      <c r="BG165" s="33">
        <v>0</v>
      </c>
      <c r="BH165" s="33">
        <v>0</v>
      </c>
      <c r="BI165" s="33">
        <v>0</v>
      </c>
      <c r="BJ165" s="33">
        <v>0</v>
      </c>
      <c r="BK165" s="33">
        <v>0</v>
      </c>
      <c r="BL165" s="33">
        <v>0</v>
      </c>
      <c r="BM165" s="33">
        <v>0</v>
      </c>
      <c r="BN165" s="33">
        <v>0</v>
      </c>
      <c r="BO165" s="33">
        <v>0</v>
      </c>
      <c r="BP165" s="33">
        <v>0</v>
      </c>
      <c r="BQ165" s="33">
        <v>0</v>
      </c>
      <c r="BR165" s="33">
        <v>0</v>
      </c>
      <c r="BS165" s="33">
        <v>0</v>
      </c>
      <c r="BT165" s="33">
        <v>0</v>
      </c>
      <c r="BU165" s="33">
        <v>0</v>
      </c>
      <c r="BV165" s="33">
        <v>0</v>
      </c>
      <c r="BW165" s="33">
        <v>0</v>
      </c>
      <c r="BX165" s="33">
        <v>0</v>
      </c>
      <c r="BY165" s="33">
        <v>0</v>
      </c>
      <c r="BZ165" s="33">
        <v>0</v>
      </c>
      <c r="CA165" s="33">
        <v>0</v>
      </c>
      <c r="CB165" s="33">
        <v>0</v>
      </c>
      <c r="CC165" s="33">
        <v>0</v>
      </c>
      <c r="CD165" s="33">
        <v>0</v>
      </c>
      <c r="CE165" s="33">
        <v>0</v>
      </c>
      <c r="CF165" s="33">
        <v>0</v>
      </c>
      <c r="CG165" s="33">
        <v>0</v>
      </c>
      <c r="CH165" s="33">
        <v>0</v>
      </c>
      <c r="CI165" s="33">
        <v>0</v>
      </c>
      <c r="CJ165" s="33">
        <v>0</v>
      </c>
      <c r="CK165" s="33">
        <v>0</v>
      </c>
      <c r="CL165" s="33">
        <v>0</v>
      </c>
      <c r="CM165" s="33">
        <v>0</v>
      </c>
      <c r="CN165" s="33">
        <v>0</v>
      </c>
      <c r="CO165" s="33">
        <v>0</v>
      </c>
      <c r="CP165" s="33">
        <v>0</v>
      </c>
      <c r="CQ165" s="33">
        <v>0</v>
      </c>
      <c r="CR165" s="33">
        <v>0</v>
      </c>
      <c r="CS165" s="33">
        <v>0</v>
      </c>
      <c r="CT165" s="33">
        <v>0</v>
      </c>
      <c r="CU165" s="33">
        <v>0</v>
      </c>
      <c r="CV165" s="33">
        <v>0</v>
      </c>
      <c r="CW165" s="33">
        <v>0</v>
      </c>
      <c r="CX165" s="33">
        <v>0</v>
      </c>
      <c r="CY165" s="33">
        <v>0</v>
      </c>
      <c r="CZ165" s="33">
        <v>0</v>
      </c>
      <c r="DA165" s="33">
        <v>0</v>
      </c>
      <c r="DB165" s="33">
        <v>0</v>
      </c>
      <c r="DC165" s="33">
        <v>0</v>
      </c>
      <c r="DD165" s="33">
        <v>0</v>
      </c>
      <c r="DE165" s="33">
        <v>0</v>
      </c>
      <c r="DF165" s="33">
        <v>0</v>
      </c>
      <c r="DG165" s="33">
        <v>0</v>
      </c>
      <c r="DH165" s="33">
        <v>0</v>
      </c>
      <c r="DI165" s="33">
        <v>0</v>
      </c>
      <c r="DJ165" s="33">
        <v>0</v>
      </c>
      <c r="DK165" s="33">
        <v>0</v>
      </c>
      <c r="DL165" s="33">
        <v>0</v>
      </c>
      <c r="DM165" s="33">
        <v>0</v>
      </c>
      <c r="DN165" s="33">
        <v>0</v>
      </c>
      <c r="DO165" s="33">
        <v>0</v>
      </c>
      <c r="DP165" s="33">
        <v>0</v>
      </c>
      <c r="DQ165" s="33">
        <v>0</v>
      </c>
      <c r="DR165" s="33">
        <v>0</v>
      </c>
      <c r="DS165" s="33">
        <v>0</v>
      </c>
      <c r="DT165" s="33">
        <v>0</v>
      </c>
      <c r="DU165" s="33">
        <v>0</v>
      </c>
      <c r="DV165" s="33">
        <v>0</v>
      </c>
      <c r="DW165" s="33">
        <v>0</v>
      </c>
      <c r="DX165" s="33">
        <v>0</v>
      </c>
      <c r="DY165" s="33">
        <v>0</v>
      </c>
      <c r="DZ165" s="33">
        <v>0</v>
      </c>
      <c r="EA165" s="33">
        <v>0</v>
      </c>
      <c r="EB165" s="33">
        <v>0</v>
      </c>
      <c r="EC165" s="33">
        <v>0</v>
      </c>
      <c r="ED165" s="33">
        <v>0</v>
      </c>
      <c r="EE165" s="33">
        <v>0</v>
      </c>
      <c r="EF165" s="33">
        <v>0</v>
      </c>
      <c r="EG165" s="33">
        <v>0</v>
      </c>
      <c r="EH165" s="33">
        <v>0</v>
      </c>
      <c r="EI165" s="33">
        <v>0</v>
      </c>
      <c r="EJ165" s="33">
        <v>0</v>
      </c>
      <c r="EK165" s="33">
        <v>0</v>
      </c>
      <c r="EL165" s="33">
        <v>0</v>
      </c>
      <c r="EM165" s="33">
        <v>0</v>
      </c>
      <c r="EN165" s="33">
        <v>0</v>
      </c>
      <c r="EO165" s="33">
        <v>0</v>
      </c>
      <c r="EP165" s="33">
        <v>0</v>
      </c>
      <c r="EQ165" s="33">
        <v>0</v>
      </c>
      <c r="ER165" s="33">
        <v>0</v>
      </c>
      <c r="ES165" s="33">
        <v>0</v>
      </c>
      <c r="ET165" s="33">
        <v>0</v>
      </c>
      <c r="EU165" s="33">
        <v>0</v>
      </c>
      <c r="EV165" s="33">
        <v>0</v>
      </c>
      <c r="EW165" s="33">
        <v>0</v>
      </c>
      <c r="EX165" s="33">
        <v>0</v>
      </c>
      <c r="EY165" s="33">
        <v>0</v>
      </c>
      <c r="EZ165" s="33">
        <v>0</v>
      </c>
      <c r="FA165" s="33">
        <v>0</v>
      </c>
      <c r="FB165" s="33">
        <v>0</v>
      </c>
      <c r="FC165" s="33">
        <v>0</v>
      </c>
      <c r="FD165" s="33">
        <v>0</v>
      </c>
      <c r="FE165" s="33">
        <v>0</v>
      </c>
      <c r="FF165" s="33">
        <v>0</v>
      </c>
      <c r="FG165" s="33">
        <v>0</v>
      </c>
      <c r="FH165" s="33">
        <v>0</v>
      </c>
      <c r="FI165" s="33">
        <v>0</v>
      </c>
      <c r="FJ165" s="33">
        <v>0</v>
      </c>
      <c r="FK165" s="33">
        <v>0</v>
      </c>
      <c r="FL165" s="33">
        <v>0</v>
      </c>
      <c r="FM165" s="33">
        <v>0</v>
      </c>
      <c r="FN165" s="33">
        <v>0</v>
      </c>
      <c r="FO165" s="33">
        <v>0</v>
      </c>
      <c r="FP165" s="33">
        <v>0</v>
      </c>
      <c r="FQ165" s="33">
        <v>0</v>
      </c>
      <c r="FR165" s="33">
        <v>0</v>
      </c>
      <c r="FS165">
        <v>1</v>
      </c>
    </row>
    <row r="166" spans="1:175" x14ac:dyDescent="0.2">
      <c r="A166" t="s">
        <v>208</v>
      </c>
      <c r="B166" t="s">
        <v>229</v>
      </c>
      <c r="C166">
        <v>42978</v>
      </c>
      <c r="D166">
        <v>0</v>
      </c>
      <c r="E166" s="33">
        <v>0</v>
      </c>
      <c r="F166" s="33">
        <v>0</v>
      </c>
      <c r="G166" s="33">
        <v>0</v>
      </c>
      <c r="H166" s="33">
        <v>0</v>
      </c>
      <c r="I166" s="33">
        <v>0</v>
      </c>
      <c r="J166" s="33">
        <v>0</v>
      </c>
      <c r="K166" s="33">
        <v>0</v>
      </c>
      <c r="L166" s="33">
        <v>0</v>
      </c>
      <c r="M166" s="33">
        <v>0</v>
      </c>
      <c r="N166" s="33">
        <v>0</v>
      </c>
      <c r="O166" s="33">
        <v>0</v>
      </c>
      <c r="P166" s="33">
        <v>0</v>
      </c>
      <c r="Q166" s="33">
        <v>0</v>
      </c>
      <c r="R166" s="33">
        <v>0</v>
      </c>
      <c r="S166" s="33">
        <v>0</v>
      </c>
      <c r="T166" s="33">
        <v>0</v>
      </c>
      <c r="U166" s="33">
        <v>0</v>
      </c>
      <c r="V166" s="33">
        <v>0</v>
      </c>
      <c r="W166" s="33">
        <v>0</v>
      </c>
      <c r="X166" s="33">
        <v>0</v>
      </c>
      <c r="Y166" s="33">
        <v>0</v>
      </c>
      <c r="Z166" s="33">
        <v>0</v>
      </c>
      <c r="AA166" s="33">
        <v>0</v>
      </c>
      <c r="AB166" s="33">
        <v>0</v>
      </c>
      <c r="AC166" s="33">
        <v>0</v>
      </c>
      <c r="AD166" s="33">
        <v>0</v>
      </c>
      <c r="AE166" s="33">
        <v>0</v>
      </c>
      <c r="AF166" s="33">
        <v>0</v>
      </c>
      <c r="AG166" s="33">
        <v>0</v>
      </c>
      <c r="AH166" s="33">
        <v>0</v>
      </c>
      <c r="AI166" s="33">
        <v>0</v>
      </c>
      <c r="AJ166" s="33">
        <v>0</v>
      </c>
      <c r="AK166" s="33">
        <v>0</v>
      </c>
      <c r="AL166" s="33">
        <v>0</v>
      </c>
      <c r="AM166" s="33">
        <v>0</v>
      </c>
      <c r="AN166" s="33">
        <v>0</v>
      </c>
      <c r="AO166" s="33">
        <v>0</v>
      </c>
      <c r="AP166" s="33">
        <v>0</v>
      </c>
      <c r="AQ166" s="33">
        <v>0</v>
      </c>
      <c r="AR166" s="33">
        <v>0</v>
      </c>
      <c r="AS166" s="33">
        <v>0</v>
      </c>
      <c r="AT166" s="33">
        <v>0</v>
      </c>
      <c r="AU166" s="33">
        <v>0</v>
      </c>
      <c r="AV166" s="33">
        <v>0</v>
      </c>
      <c r="AW166" s="33">
        <v>0</v>
      </c>
      <c r="AX166" s="33">
        <v>0</v>
      </c>
      <c r="AY166" s="33">
        <v>0</v>
      </c>
      <c r="AZ166" s="33">
        <v>0</v>
      </c>
      <c r="BA166" s="33">
        <v>0</v>
      </c>
      <c r="BB166" s="33">
        <v>0</v>
      </c>
      <c r="BC166" s="33">
        <v>0</v>
      </c>
      <c r="BD166" s="33">
        <v>0</v>
      </c>
      <c r="BE166" s="33">
        <v>0</v>
      </c>
      <c r="BF166" s="33">
        <v>0</v>
      </c>
      <c r="BG166" s="33">
        <v>0</v>
      </c>
      <c r="BH166" s="33">
        <v>0</v>
      </c>
      <c r="BI166" s="33">
        <v>0</v>
      </c>
      <c r="BJ166" s="33">
        <v>0</v>
      </c>
      <c r="BK166" s="33">
        <v>0</v>
      </c>
      <c r="BL166" s="33">
        <v>0</v>
      </c>
      <c r="BM166" s="33">
        <v>0</v>
      </c>
      <c r="BN166" s="33">
        <v>0</v>
      </c>
      <c r="BO166" s="33">
        <v>0</v>
      </c>
      <c r="BP166" s="33">
        <v>0</v>
      </c>
      <c r="BQ166" s="33">
        <v>0</v>
      </c>
      <c r="BR166" s="33">
        <v>0</v>
      </c>
      <c r="BS166" s="33">
        <v>0</v>
      </c>
      <c r="BT166" s="33">
        <v>0</v>
      </c>
      <c r="BU166" s="33">
        <v>0</v>
      </c>
      <c r="BV166" s="33">
        <v>0</v>
      </c>
      <c r="BW166" s="33">
        <v>0</v>
      </c>
      <c r="BX166" s="33">
        <v>0</v>
      </c>
      <c r="BY166" s="33">
        <v>0</v>
      </c>
      <c r="BZ166" s="33">
        <v>0</v>
      </c>
      <c r="CA166" s="33">
        <v>0</v>
      </c>
      <c r="CB166" s="33">
        <v>0</v>
      </c>
      <c r="CC166" s="33">
        <v>0</v>
      </c>
      <c r="CD166" s="33">
        <v>0</v>
      </c>
      <c r="CE166" s="33">
        <v>0</v>
      </c>
      <c r="CF166" s="33">
        <v>0</v>
      </c>
      <c r="CG166" s="33">
        <v>0</v>
      </c>
      <c r="CH166" s="33">
        <v>0</v>
      </c>
      <c r="CI166" s="33">
        <v>0</v>
      </c>
      <c r="CJ166" s="33">
        <v>0</v>
      </c>
      <c r="CK166" s="33">
        <v>0</v>
      </c>
      <c r="CL166" s="33">
        <v>0</v>
      </c>
      <c r="CM166" s="33">
        <v>0</v>
      </c>
      <c r="CN166" s="33">
        <v>0</v>
      </c>
      <c r="CO166" s="33">
        <v>0</v>
      </c>
      <c r="CP166" s="33">
        <v>0</v>
      </c>
      <c r="CQ166" s="33">
        <v>0</v>
      </c>
      <c r="CR166" s="33">
        <v>0</v>
      </c>
      <c r="CS166" s="33">
        <v>0</v>
      </c>
      <c r="CT166" s="33">
        <v>0</v>
      </c>
      <c r="CU166" s="33">
        <v>0</v>
      </c>
      <c r="CV166" s="33">
        <v>0</v>
      </c>
      <c r="CW166" s="33">
        <v>0</v>
      </c>
      <c r="CX166" s="33">
        <v>0</v>
      </c>
      <c r="CY166" s="33">
        <v>0</v>
      </c>
      <c r="CZ166" s="33">
        <v>0</v>
      </c>
      <c r="DA166" s="33">
        <v>0</v>
      </c>
      <c r="DB166" s="33">
        <v>0</v>
      </c>
      <c r="DC166" s="33">
        <v>0</v>
      </c>
      <c r="DD166" s="33">
        <v>0</v>
      </c>
      <c r="DE166" s="33">
        <v>0</v>
      </c>
      <c r="DF166" s="33">
        <v>0</v>
      </c>
      <c r="DG166" s="33">
        <v>0</v>
      </c>
      <c r="DH166" s="33">
        <v>0</v>
      </c>
      <c r="DI166" s="33">
        <v>0</v>
      </c>
      <c r="DJ166" s="33">
        <v>0</v>
      </c>
      <c r="DK166" s="33">
        <v>0</v>
      </c>
      <c r="DL166" s="33">
        <v>0</v>
      </c>
      <c r="DM166" s="33">
        <v>0</v>
      </c>
      <c r="DN166" s="33">
        <v>0</v>
      </c>
      <c r="DO166" s="33">
        <v>0</v>
      </c>
      <c r="DP166" s="33">
        <v>0</v>
      </c>
      <c r="DQ166" s="33">
        <v>0</v>
      </c>
      <c r="DR166" s="33">
        <v>0</v>
      </c>
      <c r="DS166" s="33">
        <v>0</v>
      </c>
      <c r="DT166" s="33">
        <v>0</v>
      </c>
      <c r="DU166" s="33">
        <v>0</v>
      </c>
      <c r="DV166" s="33">
        <v>0</v>
      </c>
      <c r="DW166" s="33">
        <v>0</v>
      </c>
      <c r="DX166" s="33">
        <v>0</v>
      </c>
      <c r="DY166" s="33">
        <v>0</v>
      </c>
      <c r="DZ166" s="33">
        <v>0</v>
      </c>
      <c r="EA166" s="33">
        <v>0</v>
      </c>
      <c r="EB166" s="33">
        <v>0</v>
      </c>
      <c r="EC166" s="33">
        <v>0</v>
      </c>
      <c r="ED166" s="33">
        <v>0</v>
      </c>
      <c r="EE166" s="33">
        <v>0</v>
      </c>
      <c r="EF166" s="33">
        <v>0</v>
      </c>
      <c r="EG166" s="33">
        <v>0</v>
      </c>
      <c r="EH166" s="33">
        <v>0</v>
      </c>
      <c r="EI166" s="33">
        <v>0</v>
      </c>
      <c r="EJ166" s="33">
        <v>0</v>
      </c>
      <c r="EK166" s="33">
        <v>0</v>
      </c>
      <c r="EL166" s="33">
        <v>0</v>
      </c>
      <c r="EM166" s="33">
        <v>0</v>
      </c>
      <c r="EN166" s="33">
        <v>0</v>
      </c>
      <c r="EO166" s="33">
        <v>0</v>
      </c>
      <c r="EP166" s="33">
        <v>0</v>
      </c>
      <c r="EQ166" s="33">
        <v>0</v>
      </c>
      <c r="ER166" s="33">
        <v>0</v>
      </c>
      <c r="ES166" s="33">
        <v>0</v>
      </c>
      <c r="ET166" s="33">
        <v>0</v>
      </c>
      <c r="EU166" s="33">
        <v>0</v>
      </c>
      <c r="EV166" s="33">
        <v>0</v>
      </c>
      <c r="EW166" s="33">
        <v>0</v>
      </c>
      <c r="EX166" s="33">
        <v>0</v>
      </c>
      <c r="EY166" s="33">
        <v>0</v>
      </c>
      <c r="EZ166" s="33">
        <v>0</v>
      </c>
      <c r="FA166" s="33">
        <v>0</v>
      </c>
      <c r="FB166" s="33">
        <v>0</v>
      </c>
      <c r="FC166" s="33">
        <v>0</v>
      </c>
      <c r="FD166" s="33">
        <v>0</v>
      </c>
      <c r="FE166" s="33">
        <v>0</v>
      </c>
      <c r="FF166" s="33">
        <v>0</v>
      </c>
      <c r="FG166" s="33">
        <v>0</v>
      </c>
      <c r="FH166" s="33">
        <v>0</v>
      </c>
      <c r="FI166" s="33">
        <v>0</v>
      </c>
      <c r="FJ166" s="33">
        <v>0</v>
      </c>
      <c r="FK166" s="33">
        <v>0</v>
      </c>
      <c r="FL166" s="33">
        <v>0</v>
      </c>
      <c r="FM166" s="33">
        <v>0</v>
      </c>
      <c r="FN166" s="33">
        <v>0</v>
      </c>
      <c r="FO166" s="33">
        <v>0</v>
      </c>
      <c r="FP166" s="33">
        <v>0</v>
      </c>
      <c r="FQ166" s="33">
        <v>0</v>
      </c>
      <c r="FR166" s="33">
        <v>0</v>
      </c>
      <c r="FS166">
        <v>1</v>
      </c>
    </row>
    <row r="167" spans="1:175" x14ac:dyDescent="0.2">
      <c r="A167" t="s">
        <v>208</v>
      </c>
      <c r="B167" t="s">
        <v>229</v>
      </c>
      <c r="C167">
        <v>42979</v>
      </c>
      <c r="D167">
        <v>0</v>
      </c>
      <c r="E167" s="33">
        <v>0</v>
      </c>
      <c r="F167" s="33">
        <v>0</v>
      </c>
      <c r="G167" s="33">
        <v>0</v>
      </c>
      <c r="H167" s="33">
        <v>0</v>
      </c>
      <c r="I167" s="33">
        <v>0</v>
      </c>
      <c r="J167" s="33">
        <v>0</v>
      </c>
      <c r="K167" s="33">
        <v>0</v>
      </c>
      <c r="L167" s="33">
        <v>0</v>
      </c>
      <c r="M167" s="33">
        <v>0</v>
      </c>
      <c r="N167" s="33">
        <v>0</v>
      </c>
      <c r="O167" s="33">
        <v>0</v>
      </c>
      <c r="P167" s="33">
        <v>0</v>
      </c>
      <c r="Q167" s="33">
        <v>0</v>
      </c>
      <c r="R167" s="33">
        <v>0</v>
      </c>
      <c r="S167" s="33">
        <v>0</v>
      </c>
      <c r="T167" s="33">
        <v>0</v>
      </c>
      <c r="U167" s="33">
        <v>0</v>
      </c>
      <c r="V167" s="33">
        <v>0</v>
      </c>
      <c r="W167" s="33">
        <v>0</v>
      </c>
      <c r="X167" s="33">
        <v>0</v>
      </c>
      <c r="Y167" s="33">
        <v>0</v>
      </c>
      <c r="Z167" s="33">
        <v>0</v>
      </c>
      <c r="AA167" s="33">
        <v>0</v>
      </c>
      <c r="AB167" s="33">
        <v>0</v>
      </c>
      <c r="AC167" s="33">
        <v>0</v>
      </c>
      <c r="AD167" s="33">
        <v>0</v>
      </c>
      <c r="AE167" s="33">
        <v>0</v>
      </c>
      <c r="AF167" s="33">
        <v>0</v>
      </c>
      <c r="AG167" s="33">
        <v>0</v>
      </c>
      <c r="AH167" s="33">
        <v>0</v>
      </c>
      <c r="AI167" s="33">
        <v>0</v>
      </c>
      <c r="AJ167" s="33">
        <v>0</v>
      </c>
      <c r="AK167" s="33">
        <v>0</v>
      </c>
      <c r="AL167" s="33">
        <v>0</v>
      </c>
      <c r="AM167" s="33">
        <v>0</v>
      </c>
      <c r="AN167" s="33">
        <v>0</v>
      </c>
      <c r="AO167" s="33">
        <v>0</v>
      </c>
      <c r="AP167" s="33">
        <v>0</v>
      </c>
      <c r="AQ167" s="33">
        <v>0</v>
      </c>
      <c r="AR167" s="33">
        <v>0</v>
      </c>
      <c r="AS167" s="33">
        <v>0</v>
      </c>
      <c r="AT167" s="33">
        <v>0</v>
      </c>
      <c r="AU167" s="33">
        <v>0</v>
      </c>
      <c r="AV167" s="33">
        <v>0</v>
      </c>
      <c r="AW167" s="33">
        <v>0</v>
      </c>
      <c r="AX167" s="33">
        <v>0</v>
      </c>
      <c r="AY167" s="33">
        <v>0</v>
      </c>
      <c r="AZ167" s="33">
        <v>0</v>
      </c>
      <c r="BA167" s="33">
        <v>0</v>
      </c>
      <c r="BB167" s="33">
        <v>0</v>
      </c>
      <c r="BC167" s="33">
        <v>0</v>
      </c>
      <c r="BD167" s="33">
        <v>0</v>
      </c>
      <c r="BE167" s="33">
        <v>0</v>
      </c>
      <c r="BF167" s="33">
        <v>0</v>
      </c>
      <c r="BG167" s="33">
        <v>0</v>
      </c>
      <c r="BH167" s="33">
        <v>0</v>
      </c>
      <c r="BI167" s="33">
        <v>0</v>
      </c>
      <c r="BJ167" s="33">
        <v>0</v>
      </c>
      <c r="BK167" s="33">
        <v>0</v>
      </c>
      <c r="BL167" s="33">
        <v>0</v>
      </c>
      <c r="BM167" s="33">
        <v>0</v>
      </c>
      <c r="BN167" s="33">
        <v>0</v>
      </c>
      <c r="BO167" s="33">
        <v>0</v>
      </c>
      <c r="BP167" s="33">
        <v>0</v>
      </c>
      <c r="BQ167" s="33">
        <v>0</v>
      </c>
      <c r="BR167" s="33">
        <v>0</v>
      </c>
      <c r="BS167" s="33">
        <v>0</v>
      </c>
      <c r="BT167" s="33">
        <v>0</v>
      </c>
      <c r="BU167" s="33">
        <v>0</v>
      </c>
      <c r="BV167" s="33">
        <v>0</v>
      </c>
      <c r="BW167" s="33">
        <v>0</v>
      </c>
      <c r="BX167" s="33">
        <v>0</v>
      </c>
      <c r="BY167" s="33">
        <v>0</v>
      </c>
      <c r="BZ167" s="33">
        <v>0</v>
      </c>
      <c r="CA167" s="33">
        <v>0</v>
      </c>
      <c r="CB167" s="33">
        <v>0</v>
      </c>
      <c r="CC167" s="33">
        <v>0</v>
      </c>
      <c r="CD167" s="33">
        <v>0</v>
      </c>
      <c r="CE167" s="33">
        <v>0</v>
      </c>
      <c r="CF167" s="33">
        <v>0</v>
      </c>
      <c r="CG167" s="33">
        <v>0</v>
      </c>
      <c r="CH167" s="33">
        <v>0</v>
      </c>
      <c r="CI167" s="33">
        <v>0</v>
      </c>
      <c r="CJ167" s="33">
        <v>0</v>
      </c>
      <c r="CK167" s="33">
        <v>0</v>
      </c>
      <c r="CL167" s="33">
        <v>0</v>
      </c>
      <c r="CM167" s="33">
        <v>0</v>
      </c>
      <c r="CN167" s="33">
        <v>0</v>
      </c>
      <c r="CO167" s="33">
        <v>0</v>
      </c>
      <c r="CP167" s="33">
        <v>0</v>
      </c>
      <c r="CQ167" s="33">
        <v>0</v>
      </c>
      <c r="CR167" s="33">
        <v>0</v>
      </c>
      <c r="CS167" s="33">
        <v>0</v>
      </c>
      <c r="CT167" s="33">
        <v>0</v>
      </c>
      <c r="CU167" s="33">
        <v>0</v>
      </c>
      <c r="CV167" s="33">
        <v>0</v>
      </c>
      <c r="CW167" s="33">
        <v>0</v>
      </c>
      <c r="CX167" s="33">
        <v>0</v>
      </c>
      <c r="CY167" s="33">
        <v>0</v>
      </c>
      <c r="CZ167" s="33">
        <v>0</v>
      </c>
      <c r="DA167" s="33">
        <v>0</v>
      </c>
      <c r="DB167" s="33">
        <v>0</v>
      </c>
      <c r="DC167" s="33">
        <v>0</v>
      </c>
      <c r="DD167" s="33">
        <v>0</v>
      </c>
      <c r="DE167" s="33">
        <v>0</v>
      </c>
      <c r="DF167" s="33">
        <v>0</v>
      </c>
      <c r="DG167" s="33">
        <v>0</v>
      </c>
      <c r="DH167" s="33">
        <v>0</v>
      </c>
      <c r="DI167" s="33">
        <v>0</v>
      </c>
      <c r="DJ167" s="33">
        <v>0</v>
      </c>
      <c r="DK167" s="33">
        <v>0</v>
      </c>
      <c r="DL167" s="33">
        <v>0</v>
      </c>
      <c r="DM167" s="33">
        <v>0</v>
      </c>
      <c r="DN167" s="33">
        <v>0</v>
      </c>
      <c r="DO167" s="33">
        <v>0</v>
      </c>
      <c r="DP167" s="33">
        <v>0</v>
      </c>
      <c r="DQ167" s="33">
        <v>0</v>
      </c>
      <c r="DR167" s="33">
        <v>0</v>
      </c>
      <c r="DS167" s="33">
        <v>0</v>
      </c>
      <c r="DT167" s="33">
        <v>0</v>
      </c>
      <c r="DU167" s="33">
        <v>0</v>
      </c>
      <c r="DV167" s="33">
        <v>0</v>
      </c>
      <c r="DW167" s="33">
        <v>0</v>
      </c>
      <c r="DX167" s="33">
        <v>0</v>
      </c>
      <c r="DY167" s="33">
        <v>0</v>
      </c>
      <c r="DZ167" s="33">
        <v>0</v>
      </c>
      <c r="EA167" s="33">
        <v>0</v>
      </c>
      <c r="EB167" s="33">
        <v>0</v>
      </c>
      <c r="EC167" s="33">
        <v>0</v>
      </c>
      <c r="ED167" s="33">
        <v>0</v>
      </c>
      <c r="EE167" s="33">
        <v>0</v>
      </c>
      <c r="EF167" s="33">
        <v>0</v>
      </c>
      <c r="EG167" s="33">
        <v>0</v>
      </c>
      <c r="EH167" s="33">
        <v>0</v>
      </c>
      <c r="EI167" s="33">
        <v>0</v>
      </c>
      <c r="EJ167" s="33">
        <v>0</v>
      </c>
      <c r="EK167" s="33">
        <v>0</v>
      </c>
      <c r="EL167" s="33">
        <v>0</v>
      </c>
      <c r="EM167" s="33">
        <v>0</v>
      </c>
      <c r="EN167" s="33">
        <v>0</v>
      </c>
      <c r="EO167" s="33">
        <v>0</v>
      </c>
      <c r="EP167" s="33">
        <v>0</v>
      </c>
      <c r="EQ167" s="33">
        <v>0</v>
      </c>
      <c r="ER167" s="33">
        <v>0</v>
      </c>
      <c r="ES167" s="33">
        <v>0</v>
      </c>
      <c r="ET167" s="33">
        <v>0</v>
      </c>
      <c r="EU167" s="33">
        <v>0</v>
      </c>
      <c r="EV167" s="33">
        <v>0</v>
      </c>
      <c r="EW167" s="33">
        <v>0</v>
      </c>
      <c r="EX167" s="33">
        <v>0</v>
      </c>
      <c r="EY167" s="33">
        <v>0</v>
      </c>
      <c r="EZ167" s="33">
        <v>0</v>
      </c>
      <c r="FA167" s="33">
        <v>0</v>
      </c>
      <c r="FB167" s="33">
        <v>0</v>
      </c>
      <c r="FC167" s="33">
        <v>0</v>
      </c>
      <c r="FD167" s="33">
        <v>0</v>
      </c>
      <c r="FE167" s="33">
        <v>0</v>
      </c>
      <c r="FF167" s="33">
        <v>0</v>
      </c>
      <c r="FG167" s="33">
        <v>0</v>
      </c>
      <c r="FH167" s="33">
        <v>0</v>
      </c>
      <c r="FI167" s="33">
        <v>0</v>
      </c>
      <c r="FJ167" s="33">
        <v>0</v>
      </c>
      <c r="FK167" s="33">
        <v>0</v>
      </c>
      <c r="FL167" s="33">
        <v>0</v>
      </c>
      <c r="FM167" s="33">
        <v>0</v>
      </c>
      <c r="FN167" s="33">
        <v>0</v>
      </c>
      <c r="FO167" s="33">
        <v>0</v>
      </c>
      <c r="FP167" s="33">
        <v>0</v>
      </c>
      <c r="FQ167" s="33">
        <v>0</v>
      </c>
      <c r="FR167" s="33">
        <v>0</v>
      </c>
      <c r="FS167">
        <v>1</v>
      </c>
    </row>
    <row r="168" spans="1:175" x14ac:dyDescent="0.2">
      <c r="A168" t="s">
        <v>208</v>
      </c>
      <c r="B168" t="s">
        <v>229</v>
      </c>
      <c r="C168">
        <v>42980</v>
      </c>
      <c r="D168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>
        <v>0</v>
      </c>
      <c r="R168" s="33">
        <v>0</v>
      </c>
      <c r="S168" s="33">
        <v>0</v>
      </c>
      <c r="T168" s="33">
        <v>0</v>
      </c>
      <c r="U168" s="33">
        <v>0</v>
      </c>
      <c r="V168" s="33">
        <v>0</v>
      </c>
      <c r="W168" s="33">
        <v>0</v>
      </c>
      <c r="X168" s="33">
        <v>0</v>
      </c>
      <c r="Y168" s="33">
        <v>0</v>
      </c>
      <c r="Z168" s="33">
        <v>0</v>
      </c>
      <c r="AA168" s="33">
        <v>0</v>
      </c>
      <c r="AB168" s="33">
        <v>0</v>
      </c>
      <c r="AC168" s="33">
        <v>0</v>
      </c>
      <c r="AD168" s="33">
        <v>0</v>
      </c>
      <c r="AE168" s="33">
        <v>0</v>
      </c>
      <c r="AF168" s="33">
        <v>0</v>
      </c>
      <c r="AG168" s="33">
        <v>0</v>
      </c>
      <c r="AH168" s="33">
        <v>0</v>
      </c>
      <c r="AI168" s="33">
        <v>0</v>
      </c>
      <c r="AJ168" s="33">
        <v>0</v>
      </c>
      <c r="AK168" s="33">
        <v>0</v>
      </c>
      <c r="AL168" s="33">
        <v>0</v>
      </c>
      <c r="AM168" s="33">
        <v>0</v>
      </c>
      <c r="AN168" s="33">
        <v>0</v>
      </c>
      <c r="AO168" s="33">
        <v>0</v>
      </c>
      <c r="AP168" s="33">
        <v>0</v>
      </c>
      <c r="AQ168" s="33">
        <v>0</v>
      </c>
      <c r="AR168" s="33">
        <v>0</v>
      </c>
      <c r="AS168" s="33">
        <v>0</v>
      </c>
      <c r="AT168" s="33">
        <v>0</v>
      </c>
      <c r="AU168" s="33">
        <v>0</v>
      </c>
      <c r="AV168" s="33">
        <v>0</v>
      </c>
      <c r="AW168" s="33">
        <v>0</v>
      </c>
      <c r="AX168" s="33">
        <v>0</v>
      </c>
      <c r="AY168" s="33">
        <v>0</v>
      </c>
      <c r="AZ168" s="33">
        <v>0</v>
      </c>
      <c r="BA168" s="33">
        <v>0</v>
      </c>
      <c r="BB168" s="33">
        <v>0</v>
      </c>
      <c r="BC168" s="33">
        <v>0</v>
      </c>
      <c r="BD168" s="33">
        <v>0</v>
      </c>
      <c r="BE168" s="33">
        <v>0</v>
      </c>
      <c r="BF168" s="33">
        <v>0</v>
      </c>
      <c r="BG168" s="33">
        <v>0</v>
      </c>
      <c r="BH168" s="33">
        <v>0</v>
      </c>
      <c r="BI168" s="33">
        <v>0</v>
      </c>
      <c r="BJ168" s="33">
        <v>0</v>
      </c>
      <c r="BK168" s="33">
        <v>0</v>
      </c>
      <c r="BL168" s="33">
        <v>0</v>
      </c>
      <c r="BM168" s="33">
        <v>0</v>
      </c>
      <c r="BN168" s="33">
        <v>0</v>
      </c>
      <c r="BO168" s="33">
        <v>0</v>
      </c>
      <c r="BP168" s="33">
        <v>0</v>
      </c>
      <c r="BQ168" s="33">
        <v>0</v>
      </c>
      <c r="BR168" s="33">
        <v>0</v>
      </c>
      <c r="BS168" s="33">
        <v>0</v>
      </c>
      <c r="BT168" s="33">
        <v>0</v>
      </c>
      <c r="BU168" s="33">
        <v>0</v>
      </c>
      <c r="BV168" s="33">
        <v>0</v>
      </c>
      <c r="BW168" s="33">
        <v>0</v>
      </c>
      <c r="BX168" s="33">
        <v>0</v>
      </c>
      <c r="BY168" s="33">
        <v>0</v>
      </c>
      <c r="BZ168" s="33">
        <v>0</v>
      </c>
      <c r="CA168" s="33">
        <v>0</v>
      </c>
      <c r="CB168" s="33">
        <v>0</v>
      </c>
      <c r="CC168" s="33">
        <v>0</v>
      </c>
      <c r="CD168" s="33">
        <v>0</v>
      </c>
      <c r="CE168" s="33">
        <v>0</v>
      </c>
      <c r="CF168" s="33">
        <v>0</v>
      </c>
      <c r="CG168" s="33">
        <v>0</v>
      </c>
      <c r="CH168" s="33">
        <v>0</v>
      </c>
      <c r="CI168" s="33">
        <v>0</v>
      </c>
      <c r="CJ168" s="33">
        <v>0</v>
      </c>
      <c r="CK168" s="33">
        <v>0</v>
      </c>
      <c r="CL168" s="33">
        <v>0</v>
      </c>
      <c r="CM168" s="33">
        <v>0</v>
      </c>
      <c r="CN168" s="33">
        <v>0</v>
      </c>
      <c r="CO168" s="33">
        <v>0</v>
      </c>
      <c r="CP168" s="33">
        <v>0</v>
      </c>
      <c r="CQ168" s="33">
        <v>0</v>
      </c>
      <c r="CR168" s="33">
        <v>0</v>
      </c>
      <c r="CS168" s="33">
        <v>0</v>
      </c>
      <c r="CT168" s="33">
        <v>0</v>
      </c>
      <c r="CU168" s="33">
        <v>0</v>
      </c>
      <c r="CV168" s="33">
        <v>0</v>
      </c>
      <c r="CW168" s="33">
        <v>0</v>
      </c>
      <c r="CX168" s="33">
        <v>0</v>
      </c>
      <c r="CY168" s="33">
        <v>0</v>
      </c>
      <c r="CZ168" s="33">
        <v>0</v>
      </c>
      <c r="DA168" s="33">
        <v>0</v>
      </c>
      <c r="DB168" s="33">
        <v>0</v>
      </c>
      <c r="DC168" s="33">
        <v>0</v>
      </c>
      <c r="DD168" s="33">
        <v>0</v>
      </c>
      <c r="DE168" s="33">
        <v>0</v>
      </c>
      <c r="DF168" s="33">
        <v>0</v>
      </c>
      <c r="DG168" s="33">
        <v>0</v>
      </c>
      <c r="DH168" s="33">
        <v>0</v>
      </c>
      <c r="DI168" s="33">
        <v>0</v>
      </c>
      <c r="DJ168" s="33">
        <v>0</v>
      </c>
      <c r="DK168" s="33">
        <v>0</v>
      </c>
      <c r="DL168" s="33">
        <v>0</v>
      </c>
      <c r="DM168" s="33">
        <v>0</v>
      </c>
      <c r="DN168" s="33">
        <v>0</v>
      </c>
      <c r="DO168" s="33">
        <v>0</v>
      </c>
      <c r="DP168" s="33">
        <v>0</v>
      </c>
      <c r="DQ168" s="33">
        <v>0</v>
      </c>
      <c r="DR168" s="33">
        <v>0</v>
      </c>
      <c r="DS168" s="33">
        <v>0</v>
      </c>
      <c r="DT168" s="33">
        <v>0</v>
      </c>
      <c r="DU168" s="33">
        <v>0</v>
      </c>
      <c r="DV168" s="33">
        <v>0</v>
      </c>
      <c r="DW168" s="33">
        <v>0</v>
      </c>
      <c r="DX168" s="33">
        <v>0</v>
      </c>
      <c r="DY168" s="33">
        <v>0</v>
      </c>
      <c r="DZ168" s="33">
        <v>0</v>
      </c>
      <c r="EA168" s="33">
        <v>0</v>
      </c>
      <c r="EB168" s="33">
        <v>0</v>
      </c>
      <c r="EC168" s="33">
        <v>0</v>
      </c>
      <c r="ED168" s="33">
        <v>0</v>
      </c>
      <c r="EE168" s="33">
        <v>0</v>
      </c>
      <c r="EF168" s="33">
        <v>0</v>
      </c>
      <c r="EG168" s="33">
        <v>0</v>
      </c>
      <c r="EH168" s="33">
        <v>0</v>
      </c>
      <c r="EI168" s="33">
        <v>0</v>
      </c>
      <c r="EJ168" s="33">
        <v>0</v>
      </c>
      <c r="EK168" s="33">
        <v>0</v>
      </c>
      <c r="EL168" s="33">
        <v>0</v>
      </c>
      <c r="EM168" s="33">
        <v>0</v>
      </c>
      <c r="EN168" s="33">
        <v>0</v>
      </c>
      <c r="EO168" s="33">
        <v>0</v>
      </c>
      <c r="EP168" s="33">
        <v>0</v>
      </c>
      <c r="EQ168" s="33">
        <v>0</v>
      </c>
      <c r="ER168" s="33">
        <v>0</v>
      </c>
      <c r="ES168" s="33">
        <v>0</v>
      </c>
      <c r="ET168" s="33">
        <v>0</v>
      </c>
      <c r="EU168" s="33">
        <v>0</v>
      </c>
      <c r="EV168" s="33">
        <v>0</v>
      </c>
      <c r="EW168" s="33">
        <v>0</v>
      </c>
      <c r="EX168" s="33">
        <v>0</v>
      </c>
      <c r="EY168" s="33">
        <v>0</v>
      </c>
      <c r="EZ168" s="33">
        <v>0</v>
      </c>
      <c r="FA168" s="33">
        <v>0</v>
      </c>
      <c r="FB168" s="33">
        <v>0</v>
      </c>
      <c r="FC168" s="33">
        <v>0</v>
      </c>
      <c r="FD168" s="33">
        <v>0</v>
      </c>
      <c r="FE168" s="33">
        <v>0</v>
      </c>
      <c r="FF168" s="33">
        <v>0</v>
      </c>
      <c r="FG168" s="33">
        <v>0</v>
      </c>
      <c r="FH168" s="33">
        <v>0</v>
      </c>
      <c r="FI168" s="33">
        <v>0</v>
      </c>
      <c r="FJ168" s="33">
        <v>0</v>
      </c>
      <c r="FK168" s="33">
        <v>0</v>
      </c>
      <c r="FL168" s="33">
        <v>0</v>
      </c>
      <c r="FM168" s="33">
        <v>0</v>
      </c>
      <c r="FN168" s="33">
        <v>0</v>
      </c>
      <c r="FO168" s="33">
        <v>0</v>
      </c>
      <c r="FP168" s="33">
        <v>0</v>
      </c>
      <c r="FQ168" s="33">
        <v>0</v>
      </c>
      <c r="FR168" s="33">
        <v>0</v>
      </c>
      <c r="FS168">
        <v>1</v>
      </c>
    </row>
    <row r="169" spans="1:175" x14ac:dyDescent="0.2">
      <c r="A169" t="s">
        <v>208</v>
      </c>
      <c r="B169" t="s">
        <v>229</v>
      </c>
      <c r="C169" t="s">
        <v>235</v>
      </c>
      <c r="D169">
        <v>0</v>
      </c>
      <c r="E169" s="33">
        <v>0</v>
      </c>
      <c r="F169" s="33">
        <v>0</v>
      </c>
      <c r="G169" s="33">
        <v>0</v>
      </c>
      <c r="H169" s="33">
        <v>0</v>
      </c>
      <c r="I169" s="33">
        <v>0</v>
      </c>
      <c r="J169" s="33">
        <v>0</v>
      </c>
      <c r="K169" s="33">
        <v>0</v>
      </c>
      <c r="L169" s="33">
        <v>0</v>
      </c>
      <c r="M169" s="33">
        <v>0</v>
      </c>
      <c r="N169" s="33">
        <v>0</v>
      </c>
      <c r="O169" s="33">
        <v>0</v>
      </c>
      <c r="P169" s="33">
        <v>0</v>
      </c>
      <c r="Q169" s="33">
        <v>0</v>
      </c>
      <c r="R169" s="33">
        <v>0</v>
      </c>
      <c r="S169" s="33">
        <v>0</v>
      </c>
      <c r="T169" s="33">
        <v>0</v>
      </c>
      <c r="U169" s="33">
        <v>0</v>
      </c>
      <c r="V169" s="33">
        <v>0</v>
      </c>
      <c r="W169" s="33">
        <v>0</v>
      </c>
      <c r="X169" s="33">
        <v>0</v>
      </c>
      <c r="Y169" s="33">
        <v>0</v>
      </c>
      <c r="Z169" s="33">
        <v>0</v>
      </c>
      <c r="AA169" s="33">
        <v>0</v>
      </c>
      <c r="AB169" s="33">
        <v>0</v>
      </c>
      <c r="AC169" s="33">
        <v>0</v>
      </c>
      <c r="AD169" s="33">
        <v>0</v>
      </c>
      <c r="AE169" s="33">
        <v>0</v>
      </c>
      <c r="AF169" s="33">
        <v>0</v>
      </c>
      <c r="AG169" s="33">
        <v>0</v>
      </c>
      <c r="AH169" s="33">
        <v>0</v>
      </c>
      <c r="AI169" s="33">
        <v>0</v>
      </c>
      <c r="AJ169" s="33">
        <v>0</v>
      </c>
      <c r="AK169" s="33">
        <v>0</v>
      </c>
      <c r="AL169" s="33">
        <v>0</v>
      </c>
      <c r="AM169" s="33">
        <v>0</v>
      </c>
      <c r="AN169" s="33">
        <v>0</v>
      </c>
      <c r="AO169" s="33">
        <v>0</v>
      </c>
      <c r="AP169" s="33">
        <v>0</v>
      </c>
      <c r="AQ169" s="33">
        <v>0</v>
      </c>
      <c r="AR169" s="33">
        <v>0</v>
      </c>
      <c r="AS169" s="33">
        <v>0</v>
      </c>
      <c r="AT169" s="33">
        <v>0</v>
      </c>
      <c r="AU169" s="33">
        <v>0</v>
      </c>
      <c r="AV169" s="33">
        <v>0</v>
      </c>
      <c r="AW169" s="33">
        <v>0</v>
      </c>
      <c r="AX169" s="33">
        <v>0</v>
      </c>
      <c r="AY169" s="33">
        <v>0</v>
      </c>
      <c r="AZ169" s="33">
        <v>0</v>
      </c>
      <c r="BA169" s="33">
        <v>0</v>
      </c>
      <c r="BB169" s="33">
        <v>0</v>
      </c>
      <c r="BC169" s="33">
        <v>0</v>
      </c>
      <c r="BD169" s="33">
        <v>0</v>
      </c>
      <c r="BE169" s="33">
        <v>0</v>
      </c>
      <c r="BF169" s="33">
        <v>0</v>
      </c>
      <c r="BG169" s="33">
        <v>0</v>
      </c>
      <c r="BH169" s="33">
        <v>0</v>
      </c>
      <c r="BI169" s="33">
        <v>0</v>
      </c>
      <c r="BJ169" s="33">
        <v>0</v>
      </c>
      <c r="BK169" s="33">
        <v>0</v>
      </c>
      <c r="BL169" s="33">
        <v>0</v>
      </c>
      <c r="BM169" s="33">
        <v>0</v>
      </c>
      <c r="BN169" s="33">
        <v>0</v>
      </c>
      <c r="BO169" s="33">
        <v>0</v>
      </c>
      <c r="BP169" s="33">
        <v>0</v>
      </c>
      <c r="BQ169" s="33">
        <v>0</v>
      </c>
      <c r="BR169" s="33">
        <v>0</v>
      </c>
      <c r="BS169" s="33">
        <v>0</v>
      </c>
      <c r="BT169" s="33">
        <v>0</v>
      </c>
      <c r="BU169" s="33">
        <v>0</v>
      </c>
      <c r="BV169" s="33">
        <v>0</v>
      </c>
      <c r="BW169" s="33">
        <v>0</v>
      </c>
      <c r="BX169" s="33">
        <v>0</v>
      </c>
      <c r="BY169" s="33">
        <v>0</v>
      </c>
      <c r="BZ169" s="33">
        <v>0</v>
      </c>
      <c r="CA169" s="33">
        <v>0</v>
      </c>
      <c r="CB169" s="33">
        <v>0</v>
      </c>
      <c r="CC169" s="33">
        <v>0</v>
      </c>
      <c r="CD169" s="33">
        <v>0</v>
      </c>
      <c r="CE169" s="33">
        <v>0</v>
      </c>
      <c r="CF169" s="33">
        <v>0</v>
      </c>
      <c r="CG169" s="33">
        <v>0</v>
      </c>
      <c r="CH169" s="33">
        <v>0</v>
      </c>
      <c r="CI169" s="33">
        <v>0</v>
      </c>
      <c r="CJ169" s="33">
        <v>0</v>
      </c>
      <c r="CK169" s="33">
        <v>0</v>
      </c>
      <c r="CL169" s="33">
        <v>0</v>
      </c>
      <c r="CM169" s="33">
        <v>0</v>
      </c>
      <c r="CN169" s="33">
        <v>0</v>
      </c>
      <c r="CO169" s="33">
        <v>0</v>
      </c>
      <c r="CP169" s="33">
        <v>0</v>
      </c>
      <c r="CQ169" s="33">
        <v>0</v>
      </c>
      <c r="CR169" s="33">
        <v>0</v>
      </c>
      <c r="CS169" s="33">
        <v>0</v>
      </c>
      <c r="CT169" s="33">
        <v>0</v>
      </c>
      <c r="CU169" s="33">
        <v>0</v>
      </c>
      <c r="CV169" s="33">
        <v>0</v>
      </c>
      <c r="CW169" s="33">
        <v>0</v>
      </c>
      <c r="CX169" s="33">
        <v>0</v>
      </c>
      <c r="CY169" s="33">
        <v>0</v>
      </c>
      <c r="CZ169" s="33">
        <v>0</v>
      </c>
      <c r="DA169" s="33">
        <v>0</v>
      </c>
      <c r="DB169" s="33">
        <v>0</v>
      </c>
      <c r="DC169" s="33">
        <v>0</v>
      </c>
      <c r="DD169" s="33">
        <v>0</v>
      </c>
      <c r="DE169" s="33">
        <v>0</v>
      </c>
      <c r="DF169" s="33">
        <v>0</v>
      </c>
      <c r="DG169" s="33">
        <v>0</v>
      </c>
      <c r="DH169" s="33">
        <v>0</v>
      </c>
      <c r="DI169" s="33">
        <v>0</v>
      </c>
      <c r="DJ169" s="33">
        <v>0</v>
      </c>
      <c r="DK169" s="33">
        <v>0</v>
      </c>
      <c r="DL169" s="33">
        <v>0</v>
      </c>
      <c r="DM169" s="33">
        <v>0</v>
      </c>
      <c r="DN169" s="33">
        <v>0</v>
      </c>
      <c r="DO169" s="33">
        <v>0</v>
      </c>
      <c r="DP169" s="33">
        <v>0</v>
      </c>
      <c r="DQ169" s="33">
        <v>0</v>
      </c>
      <c r="DR169" s="33">
        <v>0</v>
      </c>
      <c r="DS169" s="33">
        <v>0</v>
      </c>
      <c r="DT169" s="33">
        <v>0</v>
      </c>
      <c r="DU169" s="33">
        <v>0</v>
      </c>
      <c r="DV169" s="33">
        <v>0</v>
      </c>
      <c r="DW169" s="33">
        <v>0</v>
      </c>
      <c r="DX169" s="33">
        <v>0</v>
      </c>
      <c r="DY169" s="33">
        <v>0</v>
      </c>
      <c r="DZ169" s="33">
        <v>0</v>
      </c>
      <c r="EA169" s="33">
        <v>0</v>
      </c>
      <c r="EB169" s="33">
        <v>0</v>
      </c>
      <c r="EC169" s="33">
        <v>0</v>
      </c>
      <c r="ED169" s="33">
        <v>0</v>
      </c>
      <c r="EE169" s="33">
        <v>0</v>
      </c>
      <c r="EF169" s="33">
        <v>0</v>
      </c>
      <c r="EG169" s="33">
        <v>0</v>
      </c>
      <c r="EH169" s="33">
        <v>0</v>
      </c>
      <c r="EI169" s="33">
        <v>0</v>
      </c>
      <c r="EJ169" s="33">
        <v>0</v>
      </c>
      <c r="EK169" s="33">
        <v>0</v>
      </c>
      <c r="EL169" s="33">
        <v>0</v>
      </c>
      <c r="EM169" s="33">
        <v>0</v>
      </c>
      <c r="EN169" s="33">
        <v>0</v>
      </c>
      <c r="EO169" s="33">
        <v>0</v>
      </c>
      <c r="EP169" s="33">
        <v>0</v>
      </c>
      <c r="EQ169" s="33">
        <v>0</v>
      </c>
      <c r="ER169" s="33">
        <v>0</v>
      </c>
      <c r="ES169" s="33">
        <v>0</v>
      </c>
      <c r="ET169" s="33">
        <v>0</v>
      </c>
      <c r="EU169" s="33">
        <v>0</v>
      </c>
      <c r="EV169" s="33">
        <v>0</v>
      </c>
      <c r="EW169" s="33">
        <v>0</v>
      </c>
      <c r="EX169" s="33">
        <v>0</v>
      </c>
      <c r="EY169" s="33">
        <v>0</v>
      </c>
      <c r="EZ169" s="33">
        <v>0</v>
      </c>
      <c r="FA169" s="33">
        <v>0</v>
      </c>
      <c r="FB169" s="33">
        <v>0</v>
      </c>
      <c r="FC169" s="33">
        <v>0</v>
      </c>
      <c r="FD169" s="33">
        <v>0</v>
      </c>
      <c r="FE169" s="33">
        <v>0</v>
      </c>
      <c r="FF169" s="33">
        <v>0</v>
      </c>
      <c r="FG169" s="33">
        <v>0</v>
      </c>
      <c r="FH169" s="33">
        <v>0</v>
      </c>
      <c r="FI169" s="33">
        <v>0</v>
      </c>
      <c r="FJ169" s="33">
        <v>0</v>
      </c>
      <c r="FK169" s="33">
        <v>0</v>
      </c>
      <c r="FL169" s="33">
        <v>0</v>
      </c>
      <c r="FM169" s="33">
        <v>0</v>
      </c>
      <c r="FN169" s="33">
        <v>0</v>
      </c>
      <c r="FO169" s="33">
        <v>0</v>
      </c>
      <c r="FP169" s="33">
        <v>0</v>
      </c>
      <c r="FQ169" s="33">
        <v>0</v>
      </c>
      <c r="FR169" s="33">
        <v>0</v>
      </c>
      <c r="FS169">
        <v>1</v>
      </c>
    </row>
    <row r="170" spans="1:175" x14ac:dyDescent="0.2">
      <c r="A170" t="s">
        <v>208</v>
      </c>
      <c r="B170" t="s">
        <v>230</v>
      </c>
      <c r="C170">
        <v>42978</v>
      </c>
      <c r="D170">
        <v>19</v>
      </c>
      <c r="E170" s="33">
        <v>117.90819999999999</v>
      </c>
      <c r="F170" s="33">
        <v>111.8459</v>
      </c>
      <c r="G170" s="33">
        <v>112.97799999999999</v>
      </c>
      <c r="H170" s="33">
        <v>109.7325</v>
      </c>
      <c r="I170" s="33">
        <v>104.07940000000001</v>
      </c>
      <c r="J170" s="33">
        <v>128.51320000000001</v>
      </c>
      <c r="K170" s="33">
        <v>132.45590000000001</v>
      </c>
      <c r="L170" s="33">
        <v>149.03540000000001</v>
      </c>
      <c r="M170" s="33">
        <v>170.22640000000001</v>
      </c>
      <c r="N170" s="33">
        <v>201.71870000000001</v>
      </c>
      <c r="O170" s="33">
        <v>255.84049999999999</v>
      </c>
      <c r="P170" s="33">
        <v>276.87880000000001</v>
      </c>
      <c r="Q170" s="33">
        <v>300.12369999999999</v>
      </c>
      <c r="R170" s="33">
        <v>286.04950000000002</v>
      </c>
      <c r="S170" s="33">
        <v>308.83710000000002</v>
      </c>
      <c r="T170" s="33">
        <v>282.45030000000003</v>
      </c>
      <c r="U170" s="33">
        <v>281.95389999999998</v>
      </c>
      <c r="V170" s="33">
        <v>271.40249999999997</v>
      </c>
      <c r="W170" s="33">
        <v>256.98059999999998</v>
      </c>
      <c r="X170" s="33">
        <v>257.40230000000003</v>
      </c>
      <c r="Y170" s="33">
        <v>232.0515</v>
      </c>
      <c r="Z170" s="33">
        <v>198.8793</v>
      </c>
      <c r="AA170" s="33">
        <v>148.0164</v>
      </c>
      <c r="AB170" s="33">
        <v>126.2266</v>
      </c>
      <c r="AC170" s="33">
        <v>-14.01085</v>
      </c>
      <c r="AD170" s="33">
        <v>-19.703410000000002</v>
      </c>
      <c r="AE170" s="33">
        <v>-13.55246</v>
      </c>
      <c r="AF170" s="33">
        <v>-4.3531490000000002</v>
      </c>
      <c r="AG170" s="33">
        <v>-39.871609999999997</v>
      </c>
      <c r="AH170" s="33">
        <v>-39.549419999999998</v>
      </c>
      <c r="AI170" s="33">
        <v>-37.61468</v>
      </c>
      <c r="AJ170" s="33">
        <v>-8.6683570000000003</v>
      </c>
      <c r="AK170" s="33">
        <v>-8.5216460000000005</v>
      </c>
      <c r="AL170" s="33">
        <v>-13.703189999999999</v>
      </c>
      <c r="AM170" s="33">
        <v>-16.81512</v>
      </c>
      <c r="AN170" s="33">
        <v>-14.69031</v>
      </c>
      <c r="AO170" s="33">
        <v>-0.30863740000000001</v>
      </c>
      <c r="AP170" s="33">
        <v>-11.152850000000001</v>
      </c>
      <c r="AQ170" s="33">
        <v>17.69538</v>
      </c>
      <c r="AR170" s="33">
        <v>0.68903550000000002</v>
      </c>
      <c r="AS170" s="33">
        <v>0.95187670000000002</v>
      </c>
      <c r="AT170" s="33">
        <v>-9.2386470000000003</v>
      </c>
      <c r="AU170" s="33">
        <v>-8.7896599999999996</v>
      </c>
      <c r="AV170" s="33">
        <v>-21.6021</v>
      </c>
      <c r="AW170" s="33">
        <v>-24.669789999999999</v>
      </c>
      <c r="AX170" s="33">
        <v>-20.63917</v>
      </c>
      <c r="AY170" s="33">
        <v>-24.487549999999999</v>
      </c>
      <c r="AZ170" s="33">
        <v>-21.107900000000001</v>
      </c>
      <c r="BA170" s="33">
        <v>-3.4334730000000002</v>
      </c>
      <c r="BB170" s="33">
        <v>-8.9520669999999996</v>
      </c>
      <c r="BC170" s="33">
        <v>-2.5218319999999999</v>
      </c>
      <c r="BD170" s="33">
        <v>2.6173630000000001</v>
      </c>
      <c r="BE170" s="33">
        <v>-28.40466</v>
      </c>
      <c r="BF170" s="33">
        <v>-21.12773</v>
      </c>
      <c r="BG170" s="33">
        <v>-26.06587</v>
      </c>
      <c r="BH170" s="33">
        <v>-0.52419749999999998</v>
      </c>
      <c r="BI170" s="33">
        <v>-1.5603009999999999</v>
      </c>
      <c r="BJ170" s="33">
        <v>-6.8058110000000003</v>
      </c>
      <c r="BK170" s="33">
        <v>-0.4031785</v>
      </c>
      <c r="BL170" s="33">
        <v>6.2924629999999997</v>
      </c>
      <c r="BM170" s="33">
        <v>28.834230000000002</v>
      </c>
      <c r="BN170" s="33">
        <v>19.157630000000001</v>
      </c>
      <c r="BO170" s="33">
        <v>44.31758</v>
      </c>
      <c r="BP170" s="33">
        <v>28.113219999999998</v>
      </c>
      <c r="BQ170" s="33">
        <v>29.45487</v>
      </c>
      <c r="BR170" s="33">
        <v>20.07978</v>
      </c>
      <c r="BS170" s="33">
        <v>4.4156750000000002</v>
      </c>
      <c r="BT170" s="33">
        <v>-9.5569810000000004</v>
      </c>
      <c r="BU170" s="33">
        <v>-12.43061</v>
      </c>
      <c r="BV170" s="33">
        <v>-9.5080329999999993</v>
      </c>
      <c r="BW170" s="33">
        <v>-13.900410000000001</v>
      </c>
      <c r="BX170" s="33">
        <v>-10.392010000000001</v>
      </c>
      <c r="BY170" s="33">
        <v>3.8923860000000001</v>
      </c>
      <c r="BZ170" s="33">
        <v>-1.5057160000000001</v>
      </c>
      <c r="CA170" s="33">
        <v>5.1179490000000003</v>
      </c>
      <c r="CB170" s="33">
        <v>7.4451179999999999</v>
      </c>
      <c r="CC170" s="33">
        <v>-20.462689999999998</v>
      </c>
      <c r="CD170" s="33">
        <v>-8.3689319999999991</v>
      </c>
      <c r="CE170" s="33">
        <v>-18.0672</v>
      </c>
      <c r="CF170" s="33">
        <v>5.116422</v>
      </c>
      <c r="CG170" s="33">
        <v>3.261104</v>
      </c>
      <c r="CH170" s="33">
        <v>-2.0287109999999999</v>
      </c>
      <c r="CI170" s="33">
        <v>10.96368</v>
      </c>
      <c r="CJ170" s="33">
        <v>20.82507</v>
      </c>
      <c r="CK170" s="33">
        <v>49.01849</v>
      </c>
      <c r="CL170" s="33">
        <v>40.150570000000002</v>
      </c>
      <c r="CM170" s="33">
        <v>62.756030000000003</v>
      </c>
      <c r="CN170" s="33">
        <v>47.107129999999998</v>
      </c>
      <c r="CO170" s="33">
        <v>49.195950000000003</v>
      </c>
      <c r="CP170" s="33">
        <v>40.385629999999999</v>
      </c>
      <c r="CQ170" s="33">
        <v>13.56165</v>
      </c>
      <c r="CR170" s="33">
        <v>-1.214566</v>
      </c>
      <c r="CS170" s="33">
        <v>-3.9537939999999998</v>
      </c>
      <c r="CT170" s="33">
        <v>-1.798643</v>
      </c>
      <c r="CU170" s="33">
        <v>-6.5677919999999999</v>
      </c>
      <c r="CV170" s="33">
        <v>-2.970208</v>
      </c>
      <c r="CW170" s="33">
        <v>11.218249999999999</v>
      </c>
      <c r="CX170" s="33">
        <v>5.9406350000000003</v>
      </c>
      <c r="CY170" s="33">
        <v>12.75773</v>
      </c>
      <c r="CZ170" s="33">
        <v>12.272869999999999</v>
      </c>
      <c r="DA170" s="33">
        <v>-12.520720000000001</v>
      </c>
      <c r="DB170" s="33">
        <v>4.389869</v>
      </c>
      <c r="DC170" s="33">
        <v>-10.068530000000001</v>
      </c>
      <c r="DD170" s="33">
        <v>10.75704</v>
      </c>
      <c r="DE170" s="33">
        <v>8.0825099999999992</v>
      </c>
      <c r="DF170" s="33">
        <v>2.748389</v>
      </c>
      <c r="DG170" s="33">
        <v>22.330539999999999</v>
      </c>
      <c r="DH170" s="33">
        <v>35.357669999999999</v>
      </c>
      <c r="DI170" s="33">
        <v>69.202749999999995</v>
      </c>
      <c r="DJ170" s="33">
        <v>61.143509999999999</v>
      </c>
      <c r="DK170" s="33">
        <v>81.194479999999999</v>
      </c>
      <c r="DL170" s="33">
        <v>66.101039999999998</v>
      </c>
      <c r="DM170" s="33">
        <v>68.937029999999993</v>
      </c>
      <c r="DN170" s="33">
        <v>60.691479999999999</v>
      </c>
      <c r="DO170" s="33">
        <v>22.707630000000002</v>
      </c>
      <c r="DP170" s="33">
        <v>7.1278490000000003</v>
      </c>
      <c r="DQ170" s="33">
        <v>4.5230249999999996</v>
      </c>
      <c r="DR170" s="33">
        <v>5.9107469999999998</v>
      </c>
      <c r="DS170" s="33">
        <v>0.76482680000000003</v>
      </c>
      <c r="DT170" s="33">
        <v>4.4515909999999996</v>
      </c>
      <c r="DU170" s="33">
        <v>21.79562</v>
      </c>
      <c r="DV170" s="33">
        <v>16.691980000000001</v>
      </c>
      <c r="DW170" s="33">
        <v>23.788360000000001</v>
      </c>
      <c r="DX170" s="33">
        <v>19.243390000000002</v>
      </c>
      <c r="DY170" s="33">
        <v>-1.053771</v>
      </c>
      <c r="DZ170" s="33">
        <v>22.81155</v>
      </c>
      <c r="EA170" s="33">
        <v>1.480281</v>
      </c>
      <c r="EB170" s="33">
        <v>18.901199999999999</v>
      </c>
      <c r="EC170" s="33">
        <v>15.043850000000001</v>
      </c>
      <c r="ED170" s="33">
        <v>9.6457619999999995</v>
      </c>
      <c r="EE170" s="33">
        <v>38.74248</v>
      </c>
      <c r="EF170" s="33">
        <v>56.340449999999997</v>
      </c>
      <c r="EG170" s="33">
        <v>98.345619999999997</v>
      </c>
      <c r="EH170" s="33">
        <v>91.453990000000005</v>
      </c>
      <c r="EI170" s="33">
        <v>107.8167</v>
      </c>
      <c r="EJ170" s="33">
        <v>93.525220000000004</v>
      </c>
      <c r="EK170" s="33">
        <v>97.440029999999993</v>
      </c>
      <c r="EL170" s="33">
        <v>90.009910000000005</v>
      </c>
      <c r="EM170" s="33">
        <v>35.912959999999998</v>
      </c>
      <c r="EN170" s="33">
        <v>19.172969999999999</v>
      </c>
      <c r="EO170" s="33">
        <v>16.76221</v>
      </c>
      <c r="EP170" s="33">
        <v>17.041879999999999</v>
      </c>
      <c r="EQ170" s="33">
        <v>11.35196</v>
      </c>
      <c r="ER170" s="33">
        <v>15.167490000000001</v>
      </c>
      <c r="ES170" s="33">
        <v>72.9148</v>
      </c>
      <c r="ET170" s="33">
        <v>72.113389999999995</v>
      </c>
      <c r="EU170" s="33">
        <v>71.385249999999999</v>
      </c>
      <c r="EV170" s="33">
        <v>71.827640000000002</v>
      </c>
      <c r="EW170" s="33">
        <v>72.172120000000007</v>
      </c>
      <c r="EX170" s="33">
        <v>71.600219999999993</v>
      </c>
      <c r="EY170" s="33">
        <v>71.138040000000004</v>
      </c>
      <c r="EZ170" s="33">
        <v>70.73657</v>
      </c>
      <c r="FA170" s="33">
        <v>76.023589999999999</v>
      </c>
      <c r="FB170" s="33">
        <v>81.624859999999998</v>
      </c>
      <c r="FC170" s="33">
        <v>87.117419999999996</v>
      </c>
      <c r="FD170" s="33">
        <v>92.215770000000006</v>
      </c>
      <c r="FE170" s="33">
        <v>95.476079999999996</v>
      </c>
      <c r="FF170" s="33">
        <v>94.028809999999993</v>
      </c>
      <c r="FG170" s="33">
        <v>93.374740000000003</v>
      </c>
      <c r="FH170" s="33">
        <v>90.483919999999998</v>
      </c>
      <c r="FI170" s="33">
        <v>89.658159999999995</v>
      </c>
      <c r="FJ170" s="33">
        <v>88.565079999999995</v>
      </c>
      <c r="FK170" s="33">
        <v>87.318100000000001</v>
      </c>
      <c r="FL170" s="33">
        <v>81.421959999999999</v>
      </c>
      <c r="FM170" s="33">
        <v>78.080129999999997</v>
      </c>
      <c r="FN170" s="33">
        <v>76.854089999999999</v>
      </c>
      <c r="FO170" s="33">
        <v>75.531019999999998</v>
      </c>
      <c r="FP170" s="33">
        <v>72.824029999999993</v>
      </c>
      <c r="FQ170" s="33">
        <v>245.71100000000001</v>
      </c>
      <c r="FR170" s="33">
        <v>34.612130000000001</v>
      </c>
      <c r="FS170">
        <v>0</v>
      </c>
    </row>
    <row r="171" spans="1:175" x14ac:dyDescent="0.2">
      <c r="A171" t="s">
        <v>208</v>
      </c>
      <c r="B171" t="s">
        <v>230</v>
      </c>
      <c r="C171">
        <v>42979</v>
      </c>
      <c r="D171">
        <v>19</v>
      </c>
      <c r="E171" s="33">
        <v>117.41240000000001</v>
      </c>
      <c r="F171" s="33">
        <v>125.7217</v>
      </c>
      <c r="G171" s="33">
        <v>119.48739999999999</v>
      </c>
      <c r="H171" s="33">
        <v>113.822</v>
      </c>
      <c r="I171" s="33">
        <v>112.18049999999999</v>
      </c>
      <c r="J171" s="33">
        <v>117.39</v>
      </c>
      <c r="K171" s="33">
        <v>140.6223</v>
      </c>
      <c r="L171" s="33">
        <v>161.10910000000001</v>
      </c>
      <c r="M171" s="33">
        <v>179.4864</v>
      </c>
      <c r="N171" s="33">
        <v>217.126</v>
      </c>
      <c r="O171" s="33">
        <v>265.42469999999997</v>
      </c>
      <c r="P171" s="33">
        <v>288.59559999999999</v>
      </c>
      <c r="Q171" s="33">
        <v>295.59530000000001</v>
      </c>
      <c r="R171" s="33">
        <v>293.58640000000003</v>
      </c>
      <c r="S171" s="33">
        <v>315.33920000000001</v>
      </c>
      <c r="T171" s="33">
        <v>300.5324</v>
      </c>
      <c r="U171" s="33">
        <v>284.20960000000002</v>
      </c>
      <c r="V171" s="33">
        <v>271.48880000000003</v>
      </c>
      <c r="W171" s="33">
        <v>269.41640000000001</v>
      </c>
      <c r="X171" s="33">
        <v>268.3623</v>
      </c>
      <c r="Y171" s="33">
        <v>251.2209</v>
      </c>
      <c r="Z171" s="33">
        <v>223.22030000000001</v>
      </c>
      <c r="AA171" s="33">
        <v>164.68799999999999</v>
      </c>
      <c r="AB171" s="33">
        <v>136.554</v>
      </c>
      <c r="AC171" s="33">
        <v>-28.31353</v>
      </c>
      <c r="AD171" s="33">
        <v>-19.301380000000002</v>
      </c>
      <c r="AE171" s="33">
        <v>-25.0015</v>
      </c>
      <c r="AF171" s="33">
        <v>-22.87359</v>
      </c>
      <c r="AG171" s="33">
        <v>-28.308319999999998</v>
      </c>
      <c r="AH171" s="33">
        <v>-40.695709999999998</v>
      </c>
      <c r="AI171" s="33">
        <v>-48.489780000000003</v>
      </c>
      <c r="AJ171" s="33">
        <v>-23.68318</v>
      </c>
      <c r="AK171" s="33">
        <v>-17.268059999999998</v>
      </c>
      <c r="AL171" s="33">
        <v>-32.106499999999997</v>
      </c>
      <c r="AM171" s="33">
        <v>-32.100230000000003</v>
      </c>
      <c r="AN171" s="33">
        <v>-31.682390000000002</v>
      </c>
      <c r="AO171" s="33">
        <v>-29.215779999999999</v>
      </c>
      <c r="AP171" s="33">
        <v>-42.710410000000003</v>
      </c>
      <c r="AQ171" s="33">
        <v>-9.6102450000000008</v>
      </c>
      <c r="AR171" s="33">
        <v>-4.6881740000000001</v>
      </c>
      <c r="AS171" s="33">
        <v>-15.483790000000001</v>
      </c>
      <c r="AT171" s="33">
        <v>-21.670639999999999</v>
      </c>
      <c r="AU171" s="33">
        <v>-15.580030000000001</v>
      </c>
      <c r="AV171" s="33">
        <v>-18.32489</v>
      </c>
      <c r="AW171" s="33">
        <v>-6.5848699999999996</v>
      </c>
      <c r="AX171" s="33">
        <v>6.4854940000000001</v>
      </c>
      <c r="AY171" s="33">
        <v>-0.66383919999999996</v>
      </c>
      <c r="AZ171" s="33">
        <v>-2.491622</v>
      </c>
      <c r="BA171" s="33">
        <v>-13.984500000000001</v>
      </c>
      <c r="BB171" s="33">
        <v>-4.5076140000000002</v>
      </c>
      <c r="BC171" s="33">
        <v>-9.0008719999999993</v>
      </c>
      <c r="BD171" s="33">
        <v>-8.9524270000000001</v>
      </c>
      <c r="BE171" s="33">
        <v>-14.0037</v>
      </c>
      <c r="BF171" s="33">
        <v>-26.258569999999999</v>
      </c>
      <c r="BG171" s="33">
        <v>-32.154589999999999</v>
      </c>
      <c r="BH171" s="33">
        <v>-7.9959049999999996</v>
      </c>
      <c r="BI171" s="33">
        <v>0.82416619999999996</v>
      </c>
      <c r="BJ171" s="33">
        <v>-16.568930000000002</v>
      </c>
      <c r="BK171" s="33">
        <v>-14.086360000000001</v>
      </c>
      <c r="BL171" s="33">
        <v>-12.045109999999999</v>
      </c>
      <c r="BM171" s="33">
        <v>-8.2622789999999995</v>
      </c>
      <c r="BN171" s="33">
        <v>-21.42022</v>
      </c>
      <c r="BO171" s="33">
        <v>7.9597410000000002</v>
      </c>
      <c r="BP171" s="33">
        <v>9.3827210000000001</v>
      </c>
      <c r="BQ171" s="33">
        <v>-1.705052</v>
      </c>
      <c r="BR171" s="33">
        <v>-10.943149999999999</v>
      </c>
      <c r="BS171" s="33">
        <v>-5.5048240000000002</v>
      </c>
      <c r="BT171" s="33">
        <v>-6.6276279999999996</v>
      </c>
      <c r="BU171" s="33">
        <v>4.3049759999999999</v>
      </c>
      <c r="BV171" s="33">
        <v>16.420439999999999</v>
      </c>
      <c r="BW171" s="33">
        <v>8.8184710000000006</v>
      </c>
      <c r="BX171" s="33">
        <v>7.0790629999999997</v>
      </c>
      <c r="BY171" s="33">
        <v>-4.0602470000000004</v>
      </c>
      <c r="BZ171" s="33">
        <v>5.7385000000000002</v>
      </c>
      <c r="CA171" s="33">
        <v>2.0811109999999999</v>
      </c>
      <c r="CB171" s="33">
        <v>0.68933180000000005</v>
      </c>
      <c r="CC171" s="33">
        <v>-4.0963729999999998</v>
      </c>
      <c r="CD171" s="33">
        <v>-16.259450000000001</v>
      </c>
      <c r="CE171" s="33">
        <v>-20.840890000000002</v>
      </c>
      <c r="CF171" s="33">
        <v>2.8690549999999999</v>
      </c>
      <c r="CG171" s="33">
        <v>13.354789999999999</v>
      </c>
      <c r="CH171" s="33">
        <v>-5.8076559999999997</v>
      </c>
      <c r="CI171" s="33">
        <v>-1.6100049999999999</v>
      </c>
      <c r="CJ171" s="33">
        <v>1.555609</v>
      </c>
      <c r="CK171" s="33">
        <v>6.2500549999999997</v>
      </c>
      <c r="CL171" s="33">
        <v>-6.6746930000000004</v>
      </c>
      <c r="CM171" s="33">
        <v>20.12866</v>
      </c>
      <c r="CN171" s="33">
        <v>19.12818</v>
      </c>
      <c r="CO171" s="33">
        <v>7.8380559999999999</v>
      </c>
      <c r="CP171" s="33">
        <v>-3.5133209999999999</v>
      </c>
      <c r="CQ171" s="33">
        <v>1.4732320000000001</v>
      </c>
      <c r="CR171" s="33">
        <v>1.473862</v>
      </c>
      <c r="CS171" s="33">
        <v>11.847250000000001</v>
      </c>
      <c r="CT171" s="33">
        <v>23.301359999999999</v>
      </c>
      <c r="CU171" s="33">
        <v>15.38589</v>
      </c>
      <c r="CV171" s="33">
        <v>13.707689999999999</v>
      </c>
      <c r="CW171" s="33">
        <v>5.864001</v>
      </c>
      <c r="CX171" s="33">
        <v>15.98461</v>
      </c>
      <c r="CY171" s="33">
        <v>13.16309</v>
      </c>
      <c r="CZ171" s="33">
        <v>10.33109</v>
      </c>
      <c r="DA171" s="33">
        <v>5.8109570000000001</v>
      </c>
      <c r="DB171" s="33">
        <v>-6.2603340000000003</v>
      </c>
      <c r="DC171" s="33">
        <v>-9.5271910000000002</v>
      </c>
      <c r="DD171" s="33">
        <v>13.734019999999999</v>
      </c>
      <c r="DE171" s="33">
        <v>25.88541</v>
      </c>
      <c r="DF171" s="33">
        <v>4.9536189999999998</v>
      </c>
      <c r="DG171" s="33">
        <v>10.866350000000001</v>
      </c>
      <c r="DH171" s="33">
        <v>15.156330000000001</v>
      </c>
      <c r="DI171" s="33">
        <v>20.76239</v>
      </c>
      <c r="DJ171" s="33">
        <v>8.0708300000000008</v>
      </c>
      <c r="DK171" s="33">
        <v>32.297580000000004</v>
      </c>
      <c r="DL171" s="33">
        <v>28.873640000000002</v>
      </c>
      <c r="DM171" s="33">
        <v>17.381160000000001</v>
      </c>
      <c r="DN171" s="33">
        <v>3.916506</v>
      </c>
      <c r="DO171" s="33">
        <v>8.4512879999999999</v>
      </c>
      <c r="DP171" s="33">
        <v>9.5753520000000005</v>
      </c>
      <c r="DQ171" s="33">
        <v>19.389520000000001</v>
      </c>
      <c r="DR171" s="33">
        <v>30.182279999999999</v>
      </c>
      <c r="DS171" s="33">
        <v>21.953309999999998</v>
      </c>
      <c r="DT171" s="33">
        <v>20.336320000000001</v>
      </c>
      <c r="DU171" s="33">
        <v>20.19304</v>
      </c>
      <c r="DV171" s="33">
        <v>30.778379999999999</v>
      </c>
      <c r="DW171" s="33">
        <v>29.163720000000001</v>
      </c>
      <c r="DX171" s="33">
        <v>24.25226</v>
      </c>
      <c r="DY171" s="33">
        <v>20.115570000000002</v>
      </c>
      <c r="DZ171" s="33">
        <v>8.1768040000000006</v>
      </c>
      <c r="EA171" s="33">
        <v>6.8079929999999997</v>
      </c>
      <c r="EB171" s="33">
        <v>29.421289999999999</v>
      </c>
      <c r="EC171" s="33">
        <v>43.977640000000001</v>
      </c>
      <c r="ED171" s="33">
        <v>20.49119</v>
      </c>
      <c r="EE171" s="33">
        <v>28.880220000000001</v>
      </c>
      <c r="EF171" s="33">
        <v>34.793610000000001</v>
      </c>
      <c r="EG171" s="33">
        <v>41.715890000000002</v>
      </c>
      <c r="EH171" s="33">
        <v>29.36102</v>
      </c>
      <c r="EI171" s="33">
        <v>49.867570000000001</v>
      </c>
      <c r="EJ171" s="33">
        <v>42.94453</v>
      </c>
      <c r="EK171" s="33">
        <v>31.1599</v>
      </c>
      <c r="EL171" s="33">
        <v>14.644</v>
      </c>
      <c r="EM171" s="33">
        <v>18.526489999999999</v>
      </c>
      <c r="EN171" s="33">
        <v>21.27262</v>
      </c>
      <c r="EO171" s="33">
        <v>30.27937</v>
      </c>
      <c r="EP171" s="33">
        <v>40.117229999999999</v>
      </c>
      <c r="EQ171" s="33">
        <v>31.43562</v>
      </c>
      <c r="ER171" s="33">
        <v>29.907</v>
      </c>
      <c r="ES171" s="33">
        <v>72.298050000000003</v>
      </c>
      <c r="ET171" s="33">
        <v>72.68553</v>
      </c>
      <c r="EU171" s="33">
        <v>71.539760000000001</v>
      </c>
      <c r="EV171" s="33">
        <v>71.304569999999998</v>
      </c>
      <c r="EW171" s="33">
        <v>70.361599999999996</v>
      </c>
      <c r="EX171" s="33">
        <v>70.315510000000003</v>
      </c>
      <c r="EY171" s="33">
        <v>70.845129999999997</v>
      </c>
      <c r="EZ171" s="33">
        <v>70.610339999999994</v>
      </c>
      <c r="FA171" s="33">
        <v>77.988659999999996</v>
      </c>
      <c r="FB171" s="33">
        <v>86.293869999999998</v>
      </c>
      <c r="FC171" s="33">
        <v>93.07217</v>
      </c>
      <c r="FD171" s="33">
        <v>96.628550000000004</v>
      </c>
      <c r="FE171" s="33">
        <v>97.542559999999995</v>
      </c>
      <c r="FF171" s="33">
        <v>97.355969999999999</v>
      </c>
      <c r="FG171" s="33">
        <v>96.746539999999996</v>
      </c>
      <c r="FH171" s="33">
        <v>95.441180000000003</v>
      </c>
      <c r="FI171" s="33">
        <v>94.416489999999996</v>
      </c>
      <c r="FJ171" s="33">
        <v>91.914360000000002</v>
      </c>
      <c r="FK171" s="33">
        <v>89.165989999999994</v>
      </c>
      <c r="FL171" s="33">
        <v>85.873760000000004</v>
      </c>
      <c r="FM171" s="33">
        <v>82.736660000000001</v>
      </c>
      <c r="FN171" s="33">
        <v>80.643940000000001</v>
      </c>
      <c r="FO171" s="33">
        <v>78.405659999999997</v>
      </c>
      <c r="FP171" s="33">
        <v>76.334689999999995</v>
      </c>
      <c r="FQ171" s="33">
        <v>371.0752</v>
      </c>
      <c r="FR171" s="33">
        <v>20.704029999999999</v>
      </c>
      <c r="FS171">
        <v>0</v>
      </c>
    </row>
    <row r="172" spans="1:175" x14ac:dyDescent="0.2">
      <c r="A172" t="s">
        <v>208</v>
      </c>
      <c r="B172" t="s">
        <v>230</v>
      </c>
      <c r="C172">
        <v>42980</v>
      </c>
      <c r="D172">
        <v>19</v>
      </c>
      <c r="E172" s="33">
        <v>110.4845</v>
      </c>
      <c r="F172" s="33">
        <v>108.6241</v>
      </c>
      <c r="G172" s="33">
        <v>107.628</v>
      </c>
      <c r="H172" s="33">
        <v>102.7123</v>
      </c>
      <c r="I172" s="33">
        <v>104.849</v>
      </c>
      <c r="J172" s="33">
        <v>107.2428</v>
      </c>
      <c r="K172" s="33">
        <v>118.8445</v>
      </c>
      <c r="L172" s="33">
        <v>158.74250000000001</v>
      </c>
      <c r="M172" s="33">
        <v>182.8536</v>
      </c>
      <c r="N172" s="33">
        <v>202.2834</v>
      </c>
      <c r="O172" s="33">
        <v>244.05889999999999</v>
      </c>
      <c r="P172" s="33">
        <v>272.9452</v>
      </c>
      <c r="Q172" s="33">
        <v>250.96459999999999</v>
      </c>
      <c r="R172" s="33">
        <v>231.43780000000001</v>
      </c>
      <c r="S172" s="33">
        <v>227.9879</v>
      </c>
      <c r="T172" s="33">
        <v>223.1507</v>
      </c>
      <c r="U172" s="33">
        <v>219.9162</v>
      </c>
      <c r="V172" s="33">
        <v>219.0557</v>
      </c>
      <c r="W172" s="33">
        <v>221.22149999999999</v>
      </c>
      <c r="X172" s="33">
        <v>220.08670000000001</v>
      </c>
      <c r="Y172" s="33">
        <v>210.65010000000001</v>
      </c>
      <c r="Z172" s="33">
        <v>177.74879999999999</v>
      </c>
      <c r="AA172" s="33">
        <v>150.3399</v>
      </c>
      <c r="AB172" s="33">
        <v>121.94</v>
      </c>
      <c r="AC172" s="33">
        <v>-17.931830000000001</v>
      </c>
      <c r="AD172" s="33">
        <v>-19.159040000000001</v>
      </c>
      <c r="AE172" s="33">
        <v>-13.965669999999999</v>
      </c>
      <c r="AF172" s="33">
        <v>-24.213650000000001</v>
      </c>
      <c r="AG172" s="33">
        <v>-25.634699999999999</v>
      </c>
      <c r="AH172" s="33">
        <v>-29.795439999999999</v>
      </c>
      <c r="AI172" s="33">
        <v>-33.291939999999997</v>
      </c>
      <c r="AJ172" s="33">
        <v>2.3432659999999998</v>
      </c>
      <c r="AK172" s="33">
        <v>3.567323</v>
      </c>
      <c r="AL172" s="33">
        <v>-17.732849999999999</v>
      </c>
      <c r="AM172" s="33">
        <v>-33.500909999999998</v>
      </c>
      <c r="AN172" s="33">
        <v>-23.491499999999998</v>
      </c>
      <c r="AO172" s="33">
        <v>-58.959119999999999</v>
      </c>
      <c r="AP172" s="33">
        <v>-98.001239999999996</v>
      </c>
      <c r="AQ172" s="33">
        <v>-107.6129</v>
      </c>
      <c r="AR172" s="33">
        <v>-113.3006</v>
      </c>
      <c r="AS172" s="33">
        <v>-115.4525</v>
      </c>
      <c r="AT172" s="33">
        <v>-115.776</v>
      </c>
      <c r="AU172" s="33">
        <v>-113.0727</v>
      </c>
      <c r="AV172" s="33">
        <v>-109.79430000000001</v>
      </c>
      <c r="AW172" s="33">
        <v>-88.378600000000006</v>
      </c>
      <c r="AX172" s="33">
        <v>-79.353729999999999</v>
      </c>
      <c r="AY172" s="33">
        <v>-45.325279999999999</v>
      </c>
      <c r="AZ172" s="33">
        <v>-38.335430000000002</v>
      </c>
      <c r="BA172" s="33">
        <v>-10.07625</v>
      </c>
      <c r="BB172" s="33">
        <v>-10.536960000000001</v>
      </c>
      <c r="BC172" s="33">
        <v>-6.1371669999999998</v>
      </c>
      <c r="BD172" s="33">
        <v>-14.25597</v>
      </c>
      <c r="BE172" s="33">
        <v>-16.501110000000001</v>
      </c>
      <c r="BF172" s="33">
        <v>-20.162579999999998</v>
      </c>
      <c r="BG172" s="33">
        <v>-21.306840000000001</v>
      </c>
      <c r="BH172" s="33">
        <v>14.430110000000001</v>
      </c>
      <c r="BI172" s="33">
        <v>18.700679999999998</v>
      </c>
      <c r="BJ172" s="33">
        <v>-4.3299190000000003</v>
      </c>
      <c r="BK172" s="33">
        <v>-19.429829999999999</v>
      </c>
      <c r="BL172" s="33">
        <v>-9.939095</v>
      </c>
      <c r="BM172" s="33">
        <v>-46.287480000000002</v>
      </c>
      <c r="BN172" s="33">
        <v>-78.34093</v>
      </c>
      <c r="BO172" s="33">
        <v>-84.896159999999995</v>
      </c>
      <c r="BP172" s="33">
        <v>-90.438360000000003</v>
      </c>
      <c r="BQ172" s="33">
        <v>-92.637200000000007</v>
      </c>
      <c r="BR172" s="33">
        <v>-95.032359999999997</v>
      </c>
      <c r="BS172" s="33">
        <v>-94.984380000000002</v>
      </c>
      <c r="BT172" s="33">
        <v>-91.486109999999996</v>
      </c>
      <c r="BU172" s="33">
        <v>-71.846360000000004</v>
      </c>
      <c r="BV172" s="33">
        <v>-63.454529999999998</v>
      </c>
      <c r="BW172" s="33">
        <v>-27.834289999999999</v>
      </c>
      <c r="BX172" s="33">
        <v>-22.031839999999999</v>
      </c>
      <c r="BY172" s="33">
        <v>-4.635491</v>
      </c>
      <c r="BZ172" s="33">
        <v>-4.5653309999999996</v>
      </c>
      <c r="CA172" s="33">
        <v>-0.71517030000000004</v>
      </c>
      <c r="CB172" s="33">
        <v>-7.3593070000000003</v>
      </c>
      <c r="CC172" s="33">
        <v>-10.17521</v>
      </c>
      <c r="CD172" s="33">
        <v>-13.49089</v>
      </c>
      <c r="CE172" s="33">
        <v>-13.005990000000001</v>
      </c>
      <c r="CF172" s="33">
        <v>22.80143</v>
      </c>
      <c r="CG172" s="33">
        <v>29.181989999999999</v>
      </c>
      <c r="CH172" s="33">
        <v>4.952909</v>
      </c>
      <c r="CI172" s="33">
        <v>-9.6842480000000002</v>
      </c>
      <c r="CJ172" s="33">
        <v>-0.55274089999999998</v>
      </c>
      <c r="CK172" s="33">
        <v>-37.511139999999997</v>
      </c>
      <c r="CL172" s="33">
        <v>-64.724270000000004</v>
      </c>
      <c r="CM172" s="33">
        <v>-69.162610000000001</v>
      </c>
      <c r="CN172" s="33">
        <v>-74.604029999999995</v>
      </c>
      <c r="CO172" s="33">
        <v>-76.835400000000007</v>
      </c>
      <c r="CP172" s="33">
        <v>-80.665360000000007</v>
      </c>
      <c r="CQ172" s="33">
        <v>-82.456440000000001</v>
      </c>
      <c r="CR172" s="33">
        <v>-78.805909999999997</v>
      </c>
      <c r="CS172" s="33">
        <v>-60.396180000000001</v>
      </c>
      <c r="CT172" s="33">
        <v>-52.442799999999998</v>
      </c>
      <c r="CU172" s="33">
        <v>-15.720079999999999</v>
      </c>
      <c r="CV172" s="33">
        <v>-10.740019999999999</v>
      </c>
      <c r="CW172" s="33">
        <v>0.80526390000000003</v>
      </c>
      <c r="CX172" s="33">
        <v>1.406296</v>
      </c>
      <c r="CY172" s="33">
        <v>4.7068269999999997</v>
      </c>
      <c r="CZ172" s="33">
        <v>-0.46264810000000001</v>
      </c>
      <c r="DA172" s="33">
        <v>-3.8493140000000001</v>
      </c>
      <c r="DB172" s="33">
        <v>-6.8191990000000002</v>
      </c>
      <c r="DC172" s="33">
        <v>-4.7051439999999998</v>
      </c>
      <c r="DD172" s="33">
        <v>31.172740000000001</v>
      </c>
      <c r="DE172" s="33">
        <v>39.6633</v>
      </c>
      <c r="DF172" s="33">
        <v>14.23574</v>
      </c>
      <c r="DG172" s="33">
        <v>6.1337000000000003E-2</v>
      </c>
      <c r="DH172" s="33">
        <v>8.8336140000000007</v>
      </c>
      <c r="DI172" s="33">
        <v>-28.7348</v>
      </c>
      <c r="DJ172" s="33">
        <v>-51.107610000000001</v>
      </c>
      <c r="DK172" s="33">
        <v>-53.429070000000003</v>
      </c>
      <c r="DL172" s="33">
        <v>-58.769689999999997</v>
      </c>
      <c r="DM172" s="33">
        <v>-61.033610000000003</v>
      </c>
      <c r="DN172" s="33">
        <v>-66.298360000000002</v>
      </c>
      <c r="DO172" s="33">
        <v>-69.928510000000003</v>
      </c>
      <c r="DP172" s="33">
        <v>-66.125709999999998</v>
      </c>
      <c r="DQ172" s="33">
        <v>-48.945999999999998</v>
      </c>
      <c r="DR172" s="33">
        <v>-41.431060000000002</v>
      </c>
      <c r="DS172" s="33">
        <v>-3.6058720000000002</v>
      </c>
      <c r="DT172" s="33">
        <v>0.55179690000000003</v>
      </c>
      <c r="DU172" s="33">
        <v>8.6608499999999999</v>
      </c>
      <c r="DV172" s="33">
        <v>10.02838</v>
      </c>
      <c r="DW172" s="33">
        <v>12.53533</v>
      </c>
      <c r="DX172" s="33">
        <v>9.4950310000000009</v>
      </c>
      <c r="DY172" s="33">
        <v>5.2842750000000001</v>
      </c>
      <c r="DZ172" s="33">
        <v>2.813663</v>
      </c>
      <c r="EA172" s="33">
        <v>7.2799589999999998</v>
      </c>
      <c r="EB172" s="33">
        <v>43.259590000000003</v>
      </c>
      <c r="EC172" s="33">
        <v>54.796660000000003</v>
      </c>
      <c r="ED172" s="33">
        <v>27.638670000000001</v>
      </c>
      <c r="EE172" s="33">
        <v>14.13241</v>
      </c>
      <c r="EF172" s="33">
        <v>22.386019999999998</v>
      </c>
      <c r="EG172" s="33">
        <v>-16.06316</v>
      </c>
      <c r="EH172" s="33">
        <v>-31.447310000000002</v>
      </c>
      <c r="EI172" s="33">
        <v>-30.712319999999998</v>
      </c>
      <c r="EJ172" s="33">
        <v>-35.907420000000002</v>
      </c>
      <c r="EK172" s="33">
        <v>-38.218319999999999</v>
      </c>
      <c r="EL172" s="33">
        <v>-45.554699999999997</v>
      </c>
      <c r="EM172" s="33">
        <v>-51.840179999999997</v>
      </c>
      <c r="EN172" s="33">
        <v>-47.817520000000002</v>
      </c>
      <c r="EO172" s="33">
        <v>-32.413760000000003</v>
      </c>
      <c r="EP172" s="33">
        <v>-25.531870000000001</v>
      </c>
      <c r="EQ172" s="33">
        <v>13.885120000000001</v>
      </c>
      <c r="ER172" s="33">
        <v>16.85539</v>
      </c>
      <c r="ES172" s="33">
        <v>75.347890000000007</v>
      </c>
      <c r="ET172" s="33">
        <v>74.118870000000001</v>
      </c>
      <c r="EU172" s="33">
        <v>72.651349999999994</v>
      </c>
      <c r="EV172" s="33">
        <v>72.938839999999999</v>
      </c>
      <c r="EW172" s="33">
        <v>72.639889999999994</v>
      </c>
      <c r="EX172" s="33">
        <v>71.861689999999996</v>
      </c>
      <c r="EY172" s="33">
        <v>71.835319999999996</v>
      </c>
      <c r="EZ172" s="33">
        <v>73.033140000000003</v>
      </c>
      <c r="FA172" s="33">
        <v>77.006339999999994</v>
      </c>
      <c r="FB172" s="33">
        <v>81.495329999999996</v>
      </c>
      <c r="FC172" s="33">
        <v>87.357320000000001</v>
      </c>
      <c r="FD172" s="33">
        <v>91.835849999999994</v>
      </c>
      <c r="FE172" s="33">
        <v>95.942750000000004</v>
      </c>
      <c r="FF172" s="33">
        <v>98.607929999999996</v>
      </c>
      <c r="FG172" s="33">
        <v>97.529870000000003</v>
      </c>
      <c r="FH172" s="33">
        <v>95.620990000000006</v>
      </c>
      <c r="FI172" s="33">
        <v>95.286199999999994</v>
      </c>
      <c r="FJ172" s="33">
        <v>95.215829999999997</v>
      </c>
      <c r="FK172" s="33">
        <v>93.117999999999995</v>
      </c>
      <c r="FL172" s="33">
        <v>90.288989999999998</v>
      </c>
      <c r="FM172" s="33">
        <v>87.257260000000002</v>
      </c>
      <c r="FN172" s="33">
        <v>86.969430000000003</v>
      </c>
      <c r="FO172" s="33">
        <v>86.305999999999997</v>
      </c>
      <c r="FP172" s="33">
        <v>83.469170000000005</v>
      </c>
      <c r="FQ172" s="33">
        <v>390.12470000000002</v>
      </c>
      <c r="FR172" s="33">
        <v>23.988969999999998</v>
      </c>
      <c r="FS172">
        <v>0</v>
      </c>
    </row>
    <row r="173" spans="1:175" x14ac:dyDescent="0.2">
      <c r="A173" t="s">
        <v>208</v>
      </c>
      <c r="B173" t="s">
        <v>230</v>
      </c>
      <c r="C173" t="s">
        <v>235</v>
      </c>
      <c r="D173">
        <v>19</v>
      </c>
      <c r="E173" s="33">
        <v>117.66030000000001</v>
      </c>
      <c r="F173" s="33">
        <v>118.7838</v>
      </c>
      <c r="G173" s="33">
        <v>116.23269999999999</v>
      </c>
      <c r="H173" s="33">
        <v>111.7773</v>
      </c>
      <c r="I173" s="33">
        <v>108.12990000000001</v>
      </c>
      <c r="J173" s="33">
        <v>122.9516</v>
      </c>
      <c r="K173" s="33">
        <v>136.53909999999999</v>
      </c>
      <c r="L173" s="33">
        <v>155.07230000000001</v>
      </c>
      <c r="M173" s="33">
        <v>174.85640000000001</v>
      </c>
      <c r="N173" s="33">
        <v>209.42240000000001</v>
      </c>
      <c r="O173" s="33">
        <v>260.63260000000002</v>
      </c>
      <c r="P173" s="33">
        <v>282.73719999999997</v>
      </c>
      <c r="Q173" s="33">
        <v>297.85950000000003</v>
      </c>
      <c r="R173" s="33">
        <v>289.81790000000001</v>
      </c>
      <c r="S173" s="33">
        <v>312.0881</v>
      </c>
      <c r="T173" s="33">
        <v>291.49130000000002</v>
      </c>
      <c r="U173" s="33">
        <v>283.08170000000001</v>
      </c>
      <c r="V173" s="33">
        <v>271.44560000000001</v>
      </c>
      <c r="W173" s="33">
        <v>263.19850000000002</v>
      </c>
      <c r="X173" s="33">
        <v>262.88229999999999</v>
      </c>
      <c r="Y173" s="33">
        <v>241.6362</v>
      </c>
      <c r="Z173" s="33">
        <v>211.0498</v>
      </c>
      <c r="AA173" s="33">
        <v>156.35220000000001</v>
      </c>
      <c r="AB173" s="33">
        <v>131.3903</v>
      </c>
      <c r="AC173" s="33">
        <v>-20.48094</v>
      </c>
      <c r="AD173" s="33">
        <v>-18.698609999999999</v>
      </c>
      <c r="AE173" s="33">
        <v>-18.84413</v>
      </c>
      <c r="AF173" s="33">
        <v>-12.591390000000001</v>
      </c>
      <c r="AG173" s="33">
        <v>-27.582899999999999</v>
      </c>
      <c r="AH173" s="33">
        <v>-35.071899999999999</v>
      </c>
      <c r="AI173" s="33">
        <v>-41.700429999999997</v>
      </c>
      <c r="AJ173" s="33">
        <v>-14.996880000000001</v>
      </c>
      <c r="AK173" s="33">
        <v>-9.7696740000000002</v>
      </c>
      <c r="AL173" s="33">
        <v>-20.799810000000001</v>
      </c>
      <c r="AM173" s="33">
        <v>-5.2159839999999997</v>
      </c>
      <c r="AN173" s="33">
        <v>-7.7545679999999999</v>
      </c>
      <c r="AO173" s="33">
        <v>-5.4445610000000002</v>
      </c>
      <c r="AP173" s="33">
        <v>-19.796669999999999</v>
      </c>
      <c r="AQ173" s="33">
        <v>13.10195</v>
      </c>
      <c r="AR173" s="33">
        <v>7.9767270000000003</v>
      </c>
      <c r="AS173" s="33">
        <v>-0.52714819999999996</v>
      </c>
      <c r="AT173" s="33">
        <v>-9.1613439999999997</v>
      </c>
      <c r="AU173" s="33">
        <v>-8.3151379999999993</v>
      </c>
      <c r="AV173" s="33">
        <v>-19.506360000000001</v>
      </c>
      <c r="AW173" s="33">
        <v>-14.354900000000001</v>
      </c>
      <c r="AX173" s="33">
        <v>-5.677238</v>
      </c>
      <c r="AY173" s="33">
        <v>-10.686629999999999</v>
      </c>
      <c r="AZ173" s="33">
        <v>-10.2895</v>
      </c>
      <c r="BA173" s="33">
        <v>-8.4302229999999998</v>
      </c>
      <c r="BB173" s="33">
        <v>-6.4009390000000002</v>
      </c>
      <c r="BC173" s="33">
        <v>-5.5842359999999998</v>
      </c>
      <c r="BD173" s="33">
        <v>-2.7493460000000001</v>
      </c>
      <c r="BE173" s="33">
        <v>-18.541550000000001</v>
      </c>
      <c r="BF173" s="33">
        <v>-21.626460000000002</v>
      </c>
      <c r="BG173" s="33">
        <v>-28.557089999999999</v>
      </c>
      <c r="BH173" s="33">
        <v>-3.7776580000000002</v>
      </c>
      <c r="BI173" s="33">
        <v>0.91073110000000002</v>
      </c>
      <c r="BJ173" s="33">
        <v>-10.82601</v>
      </c>
      <c r="BK173" s="33">
        <v>0.62877490000000003</v>
      </c>
      <c r="BL173" s="33">
        <v>3.438237</v>
      </c>
      <c r="BM173" s="33">
        <v>14.09868</v>
      </c>
      <c r="BN173" s="33">
        <v>1.7882739999999999</v>
      </c>
      <c r="BO173" s="33">
        <v>29.845680000000002</v>
      </c>
      <c r="BP173" s="33">
        <v>22.830190000000002</v>
      </c>
      <c r="BQ173" s="33">
        <v>16.632370000000002</v>
      </c>
      <c r="BR173" s="33">
        <v>7.1434819999999997</v>
      </c>
      <c r="BS173" s="33">
        <v>1.038878</v>
      </c>
      <c r="BT173" s="33">
        <v>-7.9052490000000004</v>
      </c>
      <c r="BU173" s="33">
        <v>-3.5421490000000002</v>
      </c>
      <c r="BV173" s="33">
        <v>4.0289099999999998</v>
      </c>
      <c r="BW173" s="33">
        <v>-1.767979</v>
      </c>
      <c r="BX173" s="33">
        <v>-1.0384850000000001</v>
      </c>
      <c r="BY173" s="33">
        <v>-8.3930500000000005E-2</v>
      </c>
      <c r="BZ173" s="33">
        <v>2.1163919999999998</v>
      </c>
      <c r="CA173" s="33">
        <v>3.5995300000000001</v>
      </c>
      <c r="CB173" s="33">
        <v>4.0672249999999996</v>
      </c>
      <c r="CC173" s="33">
        <v>-12.279529999999999</v>
      </c>
      <c r="CD173" s="33">
        <v>-12.31419</v>
      </c>
      <c r="CE173" s="33">
        <v>-19.454039999999999</v>
      </c>
      <c r="CF173" s="33">
        <v>3.9927389999999998</v>
      </c>
      <c r="CG173" s="33">
        <v>8.3079470000000004</v>
      </c>
      <c r="CH173" s="33">
        <v>-3.918183</v>
      </c>
      <c r="CI173" s="33">
        <v>4.6768369999999999</v>
      </c>
      <c r="CJ173" s="33">
        <v>11.190340000000001</v>
      </c>
      <c r="CK173" s="33">
        <v>27.634270000000001</v>
      </c>
      <c r="CL173" s="33">
        <v>16.737939999999998</v>
      </c>
      <c r="CM173" s="33">
        <v>41.442340000000002</v>
      </c>
      <c r="CN173" s="33">
        <v>33.117649999999998</v>
      </c>
      <c r="CO173" s="33">
        <v>28.516999999999999</v>
      </c>
      <c r="CP173" s="33">
        <v>18.436160000000001</v>
      </c>
      <c r="CQ173" s="33">
        <v>7.5174409999999998</v>
      </c>
      <c r="CR173" s="33">
        <v>0.12964800000000001</v>
      </c>
      <c r="CS173" s="33">
        <v>3.9467279999999998</v>
      </c>
      <c r="CT173" s="33">
        <v>10.75136</v>
      </c>
      <c r="CU173" s="33">
        <v>4.4090490000000004</v>
      </c>
      <c r="CV173" s="33">
        <v>5.368741</v>
      </c>
      <c r="CW173" s="33">
        <v>8.2623619999999995</v>
      </c>
      <c r="CX173" s="33">
        <v>10.63372</v>
      </c>
      <c r="CY173" s="33">
        <v>12.783300000000001</v>
      </c>
      <c r="CZ173" s="33">
        <v>10.883800000000001</v>
      </c>
      <c r="DA173" s="33">
        <v>-6.0175169999999998</v>
      </c>
      <c r="DB173" s="33">
        <v>-3.0019230000000001</v>
      </c>
      <c r="DC173" s="33">
        <v>-10.351000000000001</v>
      </c>
      <c r="DD173" s="33">
        <v>11.76313</v>
      </c>
      <c r="DE173" s="33">
        <v>15.705159999999999</v>
      </c>
      <c r="DF173" s="33">
        <v>2.9896430000000001</v>
      </c>
      <c r="DG173" s="33">
        <v>8.7248999999999999</v>
      </c>
      <c r="DH173" s="33">
        <v>18.942440000000001</v>
      </c>
      <c r="DI173" s="33">
        <v>41.16986</v>
      </c>
      <c r="DJ173" s="33">
        <v>31.6876</v>
      </c>
      <c r="DK173" s="33">
        <v>53.039009999999998</v>
      </c>
      <c r="DL173" s="33">
        <v>43.405119999999997</v>
      </c>
      <c r="DM173" s="33">
        <v>40.401629999999997</v>
      </c>
      <c r="DN173" s="33">
        <v>29.728829999999999</v>
      </c>
      <c r="DO173" s="33">
        <v>13.996</v>
      </c>
      <c r="DP173" s="33">
        <v>8.1645450000000004</v>
      </c>
      <c r="DQ173" s="33">
        <v>11.43561</v>
      </c>
      <c r="DR173" s="33">
        <v>17.47381</v>
      </c>
      <c r="DS173" s="33">
        <v>10.586080000000001</v>
      </c>
      <c r="DT173" s="33">
        <v>11.775969999999999</v>
      </c>
      <c r="DU173" s="33">
        <v>20.313079999999999</v>
      </c>
      <c r="DV173" s="33">
        <v>22.93139</v>
      </c>
      <c r="DW173" s="33">
        <v>26.043189999999999</v>
      </c>
      <c r="DX173" s="33">
        <v>20.725840000000002</v>
      </c>
      <c r="DY173" s="33">
        <v>3.0238390000000002</v>
      </c>
      <c r="DZ173" s="33">
        <v>10.44351</v>
      </c>
      <c r="EA173" s="33">
        <v>2.7923420000000001</v>
      </c>
      <c r="EB173" s="33">
        <v>22.98235</v>
      </c>
      <c r="EC173" s="33">
        <v>26.385570000000001</v>
      </c>
      <c r="ED173" s="33">
        <v>12.96345</v>
      </c>
      <c r="EE173" s="33">
        <v>14.569660000000001</v>
      </c>
      <c r="EF173" s="33">
        <v>30.135249999999999</v>
      </c>
      <c r="EG173" s="33">
        <v>60.713099999999997</v>
      </c>
      <c r="EH173" s="33">
        <v>53.272539999999999</v>
      </c>
      <c r="EI173" s="33">
        <v>69.782740000000004</v>
      </c>
      <c r="EJ173" s="33">
        <v>58.258580000000002</v>
      </c>
      <c r="EK173" s="33">
        <v>57.561149999999998</v>
      </c>
      <c r="EL173" s="33">
        <v>46.033650000000002</v>
      </c>
      <c r="EM173" s="33">
        <v>23.350020000000001</v>
      </c>
      <c r="EN173" s="33">
        <v>19.76566</v>
      </c>
      <c r="EO173" s="33">
        <v>22.248349999999999</v>
      </c>
      <c r="EP173" s="33">
        <v>27.179950000000002</v>
      </c>
      <c r="EQ173" s="33">
        <v>19.504719999999999</v>
      </c>
      <c r="ER173" s="33">
        <v>21.026990000000001</v>
      </c>
      <c r="ES173" s="33">
        <v>72.59666</v>
      </c>
      <c r="ET173" s="33">
        <v>72.407589999999999</v>
      </c>
      <c r="EU173" s="33">
        <v>71.465779999999995</v>
      </c>
      <c r="EV173" s="33">
        <v>71.552940000000007</v>
      </c>
      <c r="EW173" s="33">
        <v>71.297929999999994</v>
      </c>
      <c r="EX173" s="33">
        <v>70.965540000000004</v>
      </c>
      <c r="EY173" s="33">
        <v>70.986440000000002</v>
      </c>
      <c r="EZ173" s="33">
        <v>70.670460000000006</v>
      </c>
      <c r="FA173" s="33">
        <v>77.003659999999996</v>
      </c>
      <c r="FB173" s="33">
        <v>84.064340000000001</v>
      </c>
      <c r="FC173" s="33">
        <v>90.223659999999995</v>
      </c>
      <c r="FD173" s="33">
        <v>94.54804</v>
      </c>
      <c r="FE173" s="33">
        <v>96.582419999999999</v>
      </c>
      <c r="FF173" s="33">
        <v>95.857969999999995</v>
      </c>
      <c r="FG173" s="33">
        <v>95.213650000000001</v>
      </c>
      <c r="FH173" s="33">
        <v>93.183480000000003</v>
      </c>
      <c r="FI173" s="33">
        <v>92.241129999999998</v>
      </c>
      <c r="FJ173" s="33">
        <v>90.385279999999995</v>
      </c>
      <c r="FK173" s="33">
        <v>88.286349999999999</v>
      </c>
      <c r="FL173" s="33">
        <v>83.682900000000004</v>
      </c>
      <c r="FM173" s="33">
        <v>80.424890000000005</v>
      </c>
      <c r="FN173" s="33">
        <v>78.745419999999996</v>
      </c>
      <c r="FO173" s="33">
        <v>76.943359999999998</v>
      </c>
      <c r="FP173" s="33">
        <v>74.535129999999995</v>
      </c>
      <c r="FQ173" s="33">
        <v>226.71510000000001</v>
      </c>
      <c r="FR173" s="33">
        <v>20.494240000000001</v>
      </c>
      <c r="FS173">
        <v>0</v>
      </c>
    </row>
    <row r="174" spans="1:175" x14ac:dyDescent="0.2">
      <c r="A174" t="s">
        <v>208</v>
      </c>
      <c r="B174" t="s">
        <v>232</v>
      </c>
      <c r="C174">
        <v>42978</v>
      </c>
      <c r="D174">
        <v>1249</v>
      </c>
      <c r="E174" s="33">
        <v>210.2833</v>
      </c>
      <c r="F174" s="33">
        <v>203.42060000000001</v>
      </c>
      <c r="G174" s="33">
        <v>200.42519999999999</v>
      </c>
      <c r="H174" s="33">
        <v>198.43870000000001</v>
      </c>
      <c r="I174" s="33">
        <v>206.71420000000001</v>
      </c>
      <c r="J174" s="33">
        <v>226.9684</v>
      </c>
      <c r="K174" s="33">
        <v>253.55690000000001</v>
      </c>
      <c r="L174" s="33">
        <v>280.76209999999998</v>
      </c>
      <c r="M174" s="33">
        <v>300.23410000000001</v>
      </c>
      <c r="N174" s="33">
        <v>315.29360000000003</v>
      </c>
      <c r="O174" s="33">
        <v>327.20650000000001</v>
      </c>
      <c r="P174" s="33">
        <v>336.33249999999998</v>
      </c>
      <c r="Q174" s="33">
        <v>341.5736</v>
      </c>
      <c r="R174" s="33">
        <v>339.64350000000002</v>
      </c>
      <c r="S174" s="33">
        <v>336.79680000000002</v>
      </c>
      <c r="T174" s="33">
        <v>326.2355</v>
      </c>
      <c r="U174" s="33">
        <v>315.18540000000002</v>
      </c>
      <c r="V174" s="33">
        <v>306.161</v>
      </c>
      <c r="W174" s="33">
        <v>281.00810000000001</v>
      </c>
      <c r="X174" s="33">
        <v>265.76499999999999</v>
      </c>
      <c r="Y174" s="33">
        <v>252.79339999999999</v>
      </c>
      <c r="Z174" s="33">
        <v>241.8664</v>
      </c>
      <c r="AA174" s="33">
        <v>229.654</v>
      </c>
      <c r="AB174" s="33">
        <v>219.39160000000001</v>
      </c>
      <c r="AC174" s="33">
        <v>-0.71860639999999998</v>
      </c>
      <c r="AD174" s="33">
        <v>-0.30919740000000001</v>
      </c>
      <c r="AE174" s="33">
        <v>2.3293270000000001</v>
      </c>
      <c r="AF174" s="33">
        <v>0.55350889999999997</v>
      </c>
      <c r="AG174" s="33">
        <v>1.5156719999999999</v>
      </c>
      <c r="AH174" s="33">
        <v>-0.2563164</v>
      </c>
      <c r="AI174" s="33">
        <v>-2.1336780000000002</v>
      </c>
      <c r="AJ174" s="33">
        <v>0.43562830000000002</v>
      </c>
      <c r="AK174" s="33">
        <v>-1.79206</v>
      </c>
      <c r="AL174" s="33">
        <v>-4.0609999999999999</v>
      </c>
      <c r="AM174" s="33">
        <v>-0.72551129999999997</v>
      </c>
      <c r="AN174" s="33">
        <v>5.3050810000000004</v>
      </c>
      <c r="AO174" s="33">
        <v>6.097054</v>
      </c>
      <c r="AP174" s="33">
        <v>5.0249449999999998</v>
      </c>
      <c r="AQ174" s="33">
        <v>5.8346039999999997</v>
      </c>
      <c r="AR174" s="33">
        <v>9.6016169999999992</v>
      </c>
      <c r="AS174" s="33">
        <v>13.063420000000001</v>
      </c>
      <c r="AT174" s="33">
        <v>11.194369999999999</v>
      </c>
      <c r="AU174" s="33">
        <v>0.6012729</v>
      </c>
      <c r="AV174" s="33">
        <v>-1.6900189999999999</v>
      </c>
      <c r="AW174" s="33">
        <v>-3.6638440000000001</v>
      </c>
      <c r="AX174" s="33">
        <v>-4.076314</v>
      </c>
      <c r="AY174" s="33">
        <v>-3.4118569999999999</v>
      </c>
      <c r="AZ174" s="33">
        <v>-4.0910219999999997</v>
      </c>
      <c r="BA174" s="33">
        <v>1.5742039999999999</v>
      </c>
      <c r="BB174" s="33">
        <v>1.922925</v>
      </c>
      <c r="BC174" s="33">
        <v>4.6619109999999999</v>
      </c>
      <c r="BD174" s="33">
        <v>2.8917310000000001</v>
      </c>
      <c r="BE174" s="33">
        <v>3.8116490000000001</v>
      </c>
      <c r="BF174" s="33">
        <v>2.0433829999999999</v>
      </c>
      <c r="BG174" s="33">
        <v>0.27462189999999997</v>
      </c>
      <c r="BH174" s="33">
        <v>3.0178970000000001</v>
      </c>
      <c r="BI174" s="33">
        <v>0.95290520000000001</v>
      </c>
      <c r="BJ174" s="33">
        <v>-1.1145050000000001</v>
      </c>
      <c r="BK174" s="33">
        <v>2.014745</v>
      </c>
      <c r="BL174" s="33">
        <v>9.2547219999999992</v>
      </c>
      <c r="BM174" s="33">
        <v>10.239660000000001</v>
      </c>
      <c r="BN174" s="33">
        <v>8.9774010000000004</v>
      </c>
      <c r="BO174" s="33">
        <v>9.7815720000000006</v>
      </c>
      <c r="BP174" s="33">
        <v>13.49883</v>
      </c>
      <c r="BQ174" s="33">
        <v>16.761579999999999</v>
      </c>
      <c r="BR174" s="33">
        <v>14.72392</v>
      </c>
      <c r="BS174" s="33">
        <v>3.0966170000000002</v>
      </c>
      <c r="BT174" s="33">
        <v>0.68811109999999998</v>
      </c>
      <c r="BU174" s="33">
        <v>-1.4093420000000001</v>
      </c>
      <c r="BV174" s="33">
        <v>-1.8291489999999999</v>
      </c>
      <c r="BW174" s="33">
        <v>-1.145486</v>
      </c>
      <c r="BX174" s="33">
        <v>-1.8899520000000001</v>
      </c>
      <c r="BY174" s="33">
        <v>3.1621969999999999</v>
      </c>
      <c r="BZ174" s="33">
        <v>3.4688859999999999</v>
      </c>
      <c r="CA174" s="33">
        <v>6.2774520000000003</v>
      </c>
      <c r="CB174" s="33">
        <v>4.5111759999999999</v>
      </c>
      <c r="CC174" s="33">
        <v>5.4018350000000002</v>
      </c>
      <c r="CD174" s="33">
        <v>3.6361479999999999</v>
      </c>
      <c r="CE174" s="33">
        <v>1.9426030000000001</v>
      </c>
      <c r="CF174" s="33">
        <v>4.8063690000000001</v>
      </c>
      <c r="CG174" s="33">
        <v>2.85406</v>
      </c>
      <c r="CH174" s="33">
        <v>0.92622919999999997</v>
      </c>
      <c r="CI174" s="33">
        <v>3.9126379999999998</v>
      </c>
      <c r="CJ174" s="33">
        <v>11.99023</v>
      </c>
      <c r="CK174" s="33">
        <v>13.10881</v>
      </c>
      <c r="CL174" s="33">
        <v>11.71486</v>
      </c>
      <c r="CM174" s="33">
        <v>12.515230000000001</v>
      </c>
      <c r="CN174" s="33">
        <v>16.198029999999999</v>
      </c>
      <c r="CO174" s="33">
        <v>19.32292</v>
      </c>
      <c r="CP174" s="33">
        <v>17.168469999999999</v>
      </c>
      <c r="CQ174" s="33">
        <v>4.8248850000000001</v>
      </c>
      <c r="CR174" s="33">
        <v>2.335197</v>
      </c>
      <c r="CS174" s="33">
        <v>0.15211839999999999</v>
      </c>
      <c r="CT174" s="33">
        <v>-0.2727694</v>
      </c>
      <c r="CU174" s="33">
        <v>0.42419679999999998</v>
      </c>
      <c r="CV174" s="33">
        <v>-0.36549680000000001</v>
      </c>
      <c r="CW174" s="33">
        <v>4.7501899999999999</v>
      </c>
      <c r="CX174" s="33">
        <v>5.0148469999999996</v>
      </c>
      <c r="CY174" s="33">
        <v>7.8929919999999996</v>
      </c>
      <c r="CZ174" s="33">
        <v>6.1306209999999997</v>
      </c>
      <c r="DA174" s="33">
        <v>6.9920210000000003</v>
      </c>
      <c r="DB174" s="33">
        <v>5.2289130000000004</v>
      </c>
      <c r="DC174" s="33">
        <v>3.6105839999999998</v>
      </c>
      <c r="DD174" s="33">
        <v>6.5948409999999997</v>
      </c>
      <c r="DE174" s="33">
        <v>4.7552149999999997</v>
      </c>
      <c r="DF174" s="33">
        <v>2.9669629999999998</v>
      </c>
      <c r="DG174" s="33">
        <v>5.8105310000000001</v>
      </c>
      <c r="DH174" s="33">
        <v>14.72574</v>
      </c>
      <c r="DI174" s="33">
        <v>15.977959999999999</v>
      </c>
      <c r="DJ174" s="33">
        <v>14.45232</v>
      </c>
      <c r="DK174" s="33">
        <v>15.248889999999999</v>
      </c>
      <c r="DL174" s="33">
        <v>18.89723</v>
      </c>
      <c r="DM174" s="33">
        <v>21.884260000000001</v>
      </c>
      <c r="DN174" s="33">
        <v>19.613029999999998</v>
      </c>
      <c r="DO174" s="33">
        <v>6.553153</v>
      </c>
      <c r="DP174" s="33">
        <v>3.9822829999999998</v>
      </c>
      <c r="DQ174" s="33">
        <v>1.713579</v>
      </c>
      <c r="DR174" s="33">
        <v>1.2836099999999999</v>
      </c>
      <c r="DS174" s="33">
        <v>1.993879</v>
      </c>
      <c r="DT174" s="33">
        <v>1.1589579999999999</v>
      </c>
      <c r="DU174" s="33">
        <v>7.0430010000000003</v>
      </c>
      <c r="DV174" s="33">
        <v>7.246969</v>
      </c>
      <c r="DW174" s="33">
        <v>10.225580000000001</v>
      </c>
      <c r="DX174" s="33">
        <v>8.4688429999999997</v>
      </c>
      <c r="DY174" s="33">
        <v>9.287998</v>
      </c>
      <c r="DZ174" s="33">
        <v>7.5286119999999999</v>
      </c>
      <c r="EA174" s="33">
        <v>6.0188839999999999</v>
      </c>
      <c r="EB174" s="33">
        <v>9.1771100000000008</v>
      </c>
      <c r="EC174" s="33">
        <v>7.5001800000000003</v>
      </c>
      <c r="ED174" s="33">
        <v>5.9134589999999996</v>
      </c>
      <c r="EE174" s="33">
        <v>8.5507869999999997</v>
      </c>
      <c r="EF174" s="33">
        <v>18.675380000000001</v>
      </c>
      <c r="EG174" s="33">
        <v>20.120570000000001</v>
      </c>
      <c r="EH174" s="33">
        <v>18.404769999999999</v>
      </c>
      <c r="EI174" s="33">
        <v>19.19586</v>
      </c>
      <c r="EJ174" s="33">
        <v>22.794450000000001</v>
      </c>
      <c r="EK174" s="33">
        <v>25.582419999999999</v>
      </c>
      <c r="EL174" s="33">
        <v>23.142569999999999</v>
      </c>
      <c r="EM174" s="33">
        <v>9.0484969999999993</v>
      </c>
      <c r="EN174" s="33">
        <v>6.3604130000000003</v>
      </c>
      <c r="EO174" s="33">
        <v>3.9680810000000002</v>
      </c>
      <c r="EP174" s="33">
        <v>3.5307759999999999</v>
      </c>
      <c r="EQ174" s="33">
        <v>4.2602510000000002</v>
      </c>
      <c r="ER174" s="33">
        <v>3.3600289999999999</v>
      </c>
      <c r="ES174" s="33">
        <v>73.931399999999996</v>
      </c>
      <c r="ET174" s="33">
        <v>73.237189999999998</v>
      </c>
      <c r="EU174" s="33">
        <v>72.586359999999999</v>
      </c>
      <c r="EV174" s="33">
        <v>72.253110000000007</v>
      </c>
      <c r="EW174" s="33">
        <v>72.620930000000001</v>
      </c>
      <c r="EX174" s="33">
        <v>72.272279999999995</v>
      </c>
      <c r="EY174" s="33">
        <v>71.772030000000001</v>
      </c>
      <c r="EZ174" s="33">
        <v>71.445599999999999</v>
      </c>
      <c r="FA174" s="33">
        <v>75.049149999999997</v>
      </c>
      <c r="FB174" s="33">
        <v>79.654169999999993</v>
      </c>
      <c r="FC174" s="33">
        <v>84.134050000000002</v>
      </c>
      <c r="FD174" s="33">
        <v>88.283370000000005</v>
      </c>
      <c r="FE174" s="33">
        <v>91.306269999999998</v>
      </c>
      <c r="FF174" s="33">
        <v>90.373859999999993</v>
      </c>
      <c r="FG174" s="33">
        <v>89.900850000000005</v>
      </c>
      <c r="FH174" s="33">
        <v>87.463999999999999</v>
      </c>
      <c r="FI174" s="33">
        <v>87.507810000000006</v>
      </c>
      <c r="FJ174" s="33">
        <v>86.748220000000003</v>
      </c>
      <c r="FK174" s="33">
        <v>85.90419</v>
      </c>
      <c r="FL174" s="33">
        <v>80.651660000000007</v>
      </c>
      <c r="FM174" s="33">
        <v>77.431179999999998</v>
      </c>
      <c r="FN174" s="33">
        <v>76.050600000000003</v>
      </c>
      <c r="FO174" s="33">
        <v>74.649280000000005</v>
      </c>
      <c r="FP174" s="33">
        <v>72.965289999999996</v>
      </c>
      <c r="FQ174" s="33">
        <v>70.162379999999999</v>
      </c>
      <c r="FR174" s="33">
        <v>4.9450830000000003</v>
      </c>
      <c r="FS174">
        <v>0</v>
      </c>
    </row>
    <row r="175" spans="1:175" x14ac:dyDescent="0.2">
      <c r="A175" t="s">
        <v>208</v>
      </c>
      <c r="B175" t="s">
        <v>232</v>
      </c>
      <c r="C175">
        <v>42979</v>
      </c>
      <c r="D175">
        <v>1249</v>
      </c>
      <c r="E175" s="33">
        <v>210.99080000000001</v>
      </c>
      <c r="F175" s="33">
        <v>205.8639</v>
      </c>
      <c r="G175" s="33">
        <v>202.83779999999999</v>
      </c>
      <c r="H175" s="33">
        <v>202.27959999999999</v>
      </c>
      <c r="I175" s="33">
        <v>209.60130000000001</v>
      </c>
      <c r="J175" s="33">
        <v>227.3767</v>
      </c>
      <c r="K175" s="33">
        <v>251.952</v>
      </c>
      <c r="L175" s="33">
        <v>280.95929999999998</v>
      </c>
      <c r="M175" s="33">
        <v>306.82220000000001</v>
      </c>
      <c r="N175" s="33">
        <v>324.80599999999998</v>
      </c>
      <c r="O175" s="33">
        <v>336.01920000000001</v>
      </c>
      <c r="P175" s="33">
        <v>340.17660000000001</v>
      </c>
      <c r="Q175" s="33">
        <v>342.06549999999999</v>
      </c>
      <c r="R175" s="33">
        <v>341.27980000000002</v>
      </c>
      <c r="S175" s="33">
        <v>335.35399999999998</v>
      </c>
      <c r="T175" s="33">
        <v>322.28870000000001</v>
      </c>
      <c r="U175" s="33">
        <v>308.23779999999999</v>
      </c>
      <c r="V175" s="33">
        <v>293.72489999999999</v>
      </c>
      <c r="W175" s="33">
        <v>272.81760000000003</v>
      </c>
      <c r="X175" s="33">
        <v>261.05259999999998</v>
      </c>
      <c r="Y175" s="33">
        <v>251.07509999999999</v>
      </c>
      <c r="Z175" s="33">
        <v>243.6951</v>
      </c>
      <c r="AA175" s="33">
        <v>232.98830000000001</v>
      </c>
      <c r="AB175" s="33">
        <v>222.73750000000001</v>
      </c>
      <c r="AC175" s="33">
        <v>-2.8160829999999999</v>
      </c>
      <c r="AD175" s="33">
        <v>-1.58507</v>
      </c>
      <c r="AE175" s="33">
        <v>0.15305150000000001</v>
      </c>
      <c r="AF175" s="33">
        <v>0.62874529999999995</v>
      </c>
      <c r="AG175" s="33">
        <v>2.2157119999999999</v>
      </c>
      <c r="AH175" s="33">
        <v>-2.4891740000000002</v>
      </c>
      <c r="AI175" s="33">
        <v>-3.6854580000000001</v>
      </c>
      <c r="AJ175" s="33">
        <v>-0.96286950000000004</v>
      </c>
      <c r="AK175" s="33">
        <v>-1.905457</v>
      </c>
      <c r="AL175" s="33">
        <v>-4.1261869999999998</v>
      </c>
      <c r="AM175" s="33">
        <v>-2.1475110000000002</v>
      </c>
      <c r="AN175" s="33">
        <v>6.3253550000000001</v>
      </c>
      <c r="AO175" s="33">
        <v>5.9513369999999997</v>
      </c>
      <c r="AP175" s="33">
        <v>4.1908700000000003</v>
      </c>
      <c r="AQ175" s="33">
        <v>4.8734820000000001</v>
      </c>
      <c r="AR175" s="33">
        <v>6.015104</v>
      </c>
      <c r="AS175" s="33">
        <v>8.1883979999999994</v>
      </c>
      <c r="AT175" s="33">
        <v>6.9436400000000003</v>
      </c>
      <c r="AU175" s="33">
        <v>3.0921129999999999</v>
      </c>
      <c r="AV175" s="33">
        <v>-0.92523469999999997</v>
      </c>
      <c r="AW175" s="33">
        <v>-1.1278300000000001</v>
      </c>
      <c r="AX175" s="33">
        <v>0.35271809999999998</v>
      </c>
      <c r="AY175" s="33">
        <v>-1.9457499999999999E-2</v>
      </c>
      <c r="AZ175" s="33">
        <v>-0.41438239999999998</v>
      </c>
      <c r="BA175" s="33">
        <v>-0.2612659</v>
      </c>
      <c r="BB175" s="33">
        <v>0.92238980000000004</v>
      </c>
      <c r="BC175" s="33">
        <v>2.671049</v>
      </c>
      <c r="BD175" s="33">
        <v>3.0798999999999999</v>
      </c>
      <c r="BE175" s="33">
        <v>4.675573</v>
      </c>
      <c r="BF175" s="33">
        <v>8.0026100000000003E-2</v>
      </c>
      <c r="BG175" s="33">
        <v>-0.9835836</v>
      </c>
      <c r="BH175" s="33">
        <v>1.9532240000000001</v>
      </c>
      <c r="BI175" s="33">
        <v>1.264281</v>
      </c>
      <c r="BJ175" s="33">
        <v>-0.79050469999999995</v>
      </c>
      <c r="BK175" s="33">
        <v>1.2381409999999999</v>
      </c>
      <c r="BL175" s="33">
        <v>10.565099999999999</v>
      </c>
      <c r="BM175" s="33">
        <v>10.271369999999999</v>
      </c>
      <c r="BN175" s="33">
        <v>8.5023569999999999</v>
      </c>
      <c r="BO175" s="33">
        <v>9.180218</v>
      </c>
      <c r="BP175" s="33">
        <v>10.15321</v>
      </c>
      <c r="BQ175" s="33">
        <v>12.067740000000001</v>
      </c>
      <c r="BR175" s="33">
        <v>10.59534</v>
      </c>
      <c r="BS175" s="33">
        <v>5.907775</v>
      </c>
      <c r="BT175" s="33">
        <v>1.9158999999999999</v>
      </c>
      <c r="BU175" s="33">
        <v>1.7346839999999999</v>
      </c>
      <c r="BV175" s="33">
        <v>3.2151740000000002</v>
      </c>
      <c r="BW175" s="33">
        <v>2.799973</v>
      </c>
      <c r="BX175" s="33">
        <v>2.2911329999999999</v>
      </c>
      <c r="BY175" s="33">
        <v>1.5081929999999999</v>
      </c>
      <c r="BZ175" s="33">
        <v>2.659049</v>
      </c>
      <c r="CA175" s="33">
        <v>4.415006</v>
      </c>
      <c r="CB175" s="33">
        <v>4.7775619999999996</v>
      </c>
      <c r="CC175" s="33">
        <v>6.3792660000000003</v>
      </c>
      <c r="CD175" s="33">
        <v>1.8594459999999999</v>
      </c>
      <c r="CE175" s="33">
        <v>0.88772649999999997</v>
      </c>
      <c r="CF175" s="33">
        <v>3.9729019999999999</v>
      </c>
      <c r="CG175" s="33">
        <v>3.459632</v>
      </c>
      <c r="CH175" s="33">
        <v>1.519779</v>
      </c>
      <c r="CI175" s="33">
        <v>3.5830340000000001</v>
      </c>
      <c r="CJ175" s="33">
        <v>13.50154</v>
      </c>
      <c r="CK175" s="33">
        <v>13.26341</v>
      </c>
      <c r="CL175" s="33">
        <v>11.488479999999999</v>
      </c>
      <c r="CM175" s="33">
        <v>12.16305</v>
      </c>
      <c r="CN175" s="33">
        <v>13.01925</v>
      </c>
      <c r="CO175" s="33">
        <v>14.75456</v>
      </c>
      <c r="CP175" s="33">
        <v>13.124499999999999</v>
      </c>
      <c r="CQ175" s="33">
        <v>7.8578939999999999</v>
      </c>
      <c r="CR175" s="33">
        <v>3.8836620000000002</v>
      </c>
      <c r="CS175" s="33">
        <v>3.7172529999999999</v>
      </c>
      <c r="CT175" s="33">
        <v>5.1977019999999996</v>
      </c>
      <c r="CU175" s="33">
        <v>4.7527020000000002</v>
      </c>
      <c r="CV175" s="33">
        <v>4.1649649999999996</v>
      </c>
      <c r="CW175" s="33">
        <v>3.2776519999999998</v>
      </c>
      <c r="CX175" s="33">
        <v>4.3957079999999999</v>
      </c>
      <c r="CY175" s="33">
        <v>6.1589640000000001</v>
      </c>
      <c r="CZ175" s="33">
        <v>6.4752239999999999</v>
      </c>
      <c r="DA175" s="33">
        <v>8.0829579999999996</v>
      </c>
      <c r="DB175" s="33">
        <v>3.6388660000000002</v>
      </c>
      <c r="DC175" s="33">
        <v>2.7590370000000002</v>
      </c>
      <c r="DD175" s="33">
        <v>5.9925800000000002</v>
      </c>
      <c r="DE175" s="33">
        <v>5.6549829999999996</v>
      </c>
      <c r="DF175" s="33">
        <v>3.830063</v>
      </c>
      <c r="DG175" s="33">
        <v>5.9279270000000004</v>
      </c>
      <c r="DH175" s="33">
        <v>16.43798</v>
      </c>
      <c r="DI175" s="33">
        <v>16.25545</v>
      </c>
      <c r="DJ175" s="33">
        <v>14.474600000000001</v>
      </c>
      <c r="DK175" s="33">
        <v>15.14588</v>
      </c>
      <c r="DL175" s="33">
        <v>15.885289999999999</v>
      </c>
      <c r="DM175" s="33">
        <v>17.441379999999999</v>
      </c>
      <c r="DN175" s="33">
        <v>15.65366</v>
      </c>
      <c r="DO175" s="33">
        <v>9.8080130000000008</v>
      </c>
      <c r="DP175" s="33">
        <v>5.8514239999999997</v>
      </c>
      <c r="DQ175" s="33">
        <v>5.699821</v>
      </c>
      <c r="DR175" s="33">
        <v>7.1802299999999999</v>
      </c>
      <c r="DS175" s="33">
        <v>6.7054309999999999</v>
      </c>
      <c r="DT175" s="33">
        <v>6.0387969999999997</v>
      </c>
      <c r="DU175" s="33">
        <v>5.8324689999999997</v>
      </c>
      <c r="DV175" s="33">
        <v>6.903168</v>
      </c>
      <c r="DW175" s="33">
        <v>8.6769610000000004</v>
      </c>
      <c r="DX175" s="33">
        <v>8.9263790000000007</v>
      </c>
      <c r="DY175" s="33">
        <v>10.542820000000001</v>
      </c>
      <c r="DZ175" s="33">
        <v>6.2080659999999996</v>
      </c>
      <c r="EA175" s="33">
        <v>5.4609110000000003</v>
      </c>
      <c r="EB175" s="33">
        <v>8.9086730000000003</v>
      </c>
      <c r="EC175" s="33">
        <v>8.8247199999999992</v>
      </c>
      <c r="ED175" s="33">
        <v>7.1657450000000003</v>
      </c>
      <c r="EE175" s="33">
        <v>9.31358</v>
      </c>
      <c r="EF175" s="33">
        <v>20.677720000000001</v>
      </c>
      <c r="EG175" s="33">
        <v>20.575479999999999</v>
      </c>
      <c r="EH175" s="33">
        <v>18.786090000000002</v>
      </c>
      <c r="EI175" s="33">
        <v>19.45262</v>
      </c>
      <c r="EJ175" s="33">
        <v>20.023399999999999</v>
      </c>
      <c r="EK175" s="33">
        <v>21.320720000000001</v>
      </c>
      <c r="EL175" s="33">
        <v>19.30536</v>
      </c>
      <c r="EM175" s="33">
        <v>12.62368</v>
      </c>
      <c r="EN175" s="33">
        <v>8.692558</v>
      </c>
      <c r="EO175" s="33">
        <v>8.5623349999999991</v>
      </c>
      <c r="EP175" s="33">
        <v>10.04269</v>
      </c>
      <c r="EQ175" s="33">
        <v>9.5248620000000006</v>
      </c>
      <c r="ER175" s="33">
        <v>8.7443120000000008</v>
      </c>
      <c r="ES175" s="33">
        <v>73.505889999999994</v>
      </c>
      <c r="ET175" s="33">
        <v>74.601839999999996</v>
      </c>
      <c r="EU175" s="33">
        <v>73.314059999999998</v>
      </c>
      <c r="EV175" s="33">
        <v>73.252899999999997</v>
      </c>
      <c r="EW175" s="33">
        <v>72.410719999999998</v>
      </c>
      <c r="EX175" s="33">
        <v>72.174260000000004</v>
      </c>
      <c r="EY175" s="33">
        <v>72.509810000000002</v>
      </c>
      <c r="EZ175" s="33">
        <v>72.596800000000002</v>
      </c>
      <c r="FA175" s="33">
        <v>79.042050000000003</v>
      </c>
      <c r="FB175" s="33">
        <v>86.884699999999995</v>
      </c>
      <c r="FC175" s="33">
        <v>92.84451</v>
      </c>
      <c r="FD175" s="33">
        <v>96.305059999999997</v>
      </c>
      <c r="FE175" s="33">
        <v>96.95138</v>
      </c>
      <c r="FF175" s="33">
        <v>96.407309999999995</v>
      </c>
      <c r="FG175" s="33">
        <v>95.817499999999995</v>
      </c>
      <c r="FH175" s="33">
        <v>94.733639999999994</v>
      </c>
      <c r="FI175" s="33">
        <v>93.654910000000001</v>
      </c>
      <c r="FJ175" s="33">
        <v>91.271529999999998</v>
      </c>
      <c r="FK175" s="33">
        <v>88.859499999999997</v>
      </c>
      <c r="FL175" s="33">
        <v>85.998760000000004</v>
      </c>
      <c r="FM175" s="33">
        <v>82.358599999999996</v>
      </c>
      <c r="FN175" s="33">
        <v>80.932950000000005</v>
      </c>
      <c r="FO175" s="33">
        <v>79.683819999999997</v>
      </c>
      <c r="FP175" s="33">
        <v>78.403239999999997</v>
      </c>
      <c r="FQ175" s="33">
        <v>81.785529999999994</v>
      </c>
      <c r="FR175" s="33">
        <v>5.2560859999999998</v>
      </c>
      <c r="FS175">
        <v>0</v>
      </c>
    </row>
    <row r="176" spans="1:175" x14ac:dyDescent="0.2">
      <c r="A176" t="s">
        <v>208</v>
      </c>
      <c r="B176" t="s">
        <v>232</v>
      </c>
      <c r="C176">
        <v>42980</v>
      </c>
      <c r="D176">
        <v>1248</v>
      </c>
      <c r="E176" s="33">
        <v>207.45760000000001</v>
      </c>
      <c r="F176" s="33">
        <v>202.02170000000001</v>
      </c>
      <c r="G176" s="33">
        <v>197.99619999999999</v>
      </c>
      <c r="H176" s="33">
        <v>195.17169999999999</v>
      </c>
      <c r="I176" s="33">
        <v>194.24979999999999</v>
      </c>
      <c r="J176" s="33">
        <v>198.21449999999999</v>
      </c>
      <c r="K176" s="33">
        <v>203.2655</v>
      </c>
      <c r="L176" s="33">
        <v>210.0557</v>
      </c>
      <c r="M176" s="33">
        <v>219.65600000000001</v>
      </c>
      <c r="N176" s="33">
        <v>227.80070000000001</v>
      </c>
      <c r="O176" s="33">
        <v>235.54400000000001</v>
      </c>
      <c r="P176" s="33">
        <v>241.2578</v>
      </c>
      <c r="Q176" s="33">
        <v>243.94370000000001</v>
      </c>
      <c r="R176" s="33">
        <v>243.67339999999999</v>
      </c>
      <c r="S176" s="33">
        <v>244.7722</v>
      </c>
      <c r="T176" s="33">
        <v>245.9751</v>
      </c>
      <c r="U176" s="33">
        <v>247.51769999999999</v>
      </c>
      <c r="V176" s="33">
        <v>248.80950000000001</v>
      </c>
      <c r="W176" s="33">
        <v>246.29830000000001</v>
      </c>
      <c r="X176" s="33">
        <v>241.8244</v>
      </c>
      <c r="Y176" s="33">
        <v>233.55009999999999</v>
      </c>
      <c r="Z176" s="33">
        <v>228.64449999999999</v>
      </c>
      <c r="AA176" s="33">
        <v>226.9179</v>
      </c>
      <c r="AB176" s="33">
        <v>220.1574</v>
      </c>
      <c r="AC176" s="33">
        <v>-4.9050799999999999</v>
      </c>
      <c r="AD176" s="33">
        <v>-4.2572640000000002</v>
      </c>
      <c r="AE176" s="33">
        <v>-2.562176</v>
      </c>
      <c r="AF176" s="33">
        <v>-2.2226490000000001</v>
      </c>
      <c r="AG176" s="33">
        <v>-3.4582099999999998</v>
      </c>
      <c r="AH176" s="33">
        <v>-5.2053830000000003</v>
      </c>
      <c r="AI176" s="33">
        <v>-6.5128269999999997</v>
      </c>
      <c r="AJ176" s="33">
        <v>-5.4369610000000002</v>
      </c>
      <c r="AK176" s="33">
        <v>-7.2076330000000004</v>
      </c>
      <c r="AL176" s="33">
        <v>-9.1073889999999995</v>
      </c>
      <c r="AM176" s="33">
        <v>-7.6478869999999999</v>
      </c>
      <c r="AN176" s="33">
        <v>-2.024079</v>
      </c>
      <c r="AO176" s="33">
        <v>-2.9320740000000001</v>
      </c>
      <c r="AP176" s="33">
        <v>0.84011069999999999</v>
      </c>
      <c r="AQ176" s="33">
        <v>4.3790810000000002</v>
      </c>
      <c r="AR176" s="33">
        <v>4.4214909999999996</v>
      </c>
      <c r="AS176" s="33">
        <v>3.2287119999999998</v>
      </c>
      <c r="AT176" s="33">
        <v>2.881338</v>
      </c>
      <c r="AU176" s="33">
        <v>0.19869980000000001</v>
      </c>
      <c r="AV176" s="33">
        <v>-0.81947930000000002</v>
      </c>
      <c r="AW176" s="33">
        <v>-1.6997640000000001</v>
      </c>
      <c r="AX176" s="33">
        <v>-2.3812859999999998</v>
      </c>
      <c r="AY176" s="33">
        <v>-0.65864149999999999</v>
      </c>
      <c r="AZ176" s="33">
        <v>-2.6583649999999999</v>
      </c>
      <c r="BA176" s="33">
        <v>-2.4115329999999999</v>
      </c>
      <c r="BB176" s="33">
        <v>-1.73183</v>
      </c>
      <c r="BC176" s="33">
        <v>-7.82693E-2</v>
      </c>
      <c r="BD176" s="33">
        <v>0.20325989999999999</v>
      </c>
      <c r="BE176" s="33">
        <v>-1.0369930000000001</v>
      </c>
      <c r="BF176" s="33">
        <v>-2.8375560000000002</v>
      </c>
      <c r="BG176" s="33">
        <v>-3.9300799999999998</v>
      </c>
      <c r="BH176" s="33">
        <v>-2.6942279999999998</v>
      </c>
      <c r="BI176" s="33">
        <v>-4.2809249999999999</v>
      </c>
      <c r="BJ176" s="33">
        <v>-6.0900610000000004</v>
      </c>
      <c r="BK176" s="33">
        <v>-4.5347780000000002</v>
      </c>
      <c r="BL176" s="33">
        <v>1.943919</v>
      </c>
      <c r="BM176" s="33">
        <v>0.98428059999999995</v>
      </c>
      <c r="BN176" s="33">
        <v>4.749053</v>
      </c>
      <c r="BO176" s="33">
        <v>8.2970480000000002</v>
      </c>
      <c r="BP176" s="33">
        <v>8.2733170000000005</v>
      </c>
      <c r="BQ176" s="33">
        <v>7.0170149999999998</v>
      </c>
      <c r="BR176" s="33">
        <v>6.7763660000000003</v>
      </c>
      <c r="BS176" s="33">
        <v>3.3534259999999998</v>
      </c>
      <c r="BT176" s="33">
        <v>2.3869739999999999</v>
      </c>
      <c r="BU176" s="33">
        <v>1.554308</v>
      </c>
      <c r="BV176" s="33">
        <v>0.76950189999999996</v>
      </c>
      <c r="BW176" s="33">
        <v>2.5690240000000002</v>
      </c>
      <c r="BX176" s="33">
        <v>0.59612779999999999</v>
      </c>
      <c r="BY176" s="33">
        <v>-0.68450929999999999</v>
      </c>
      <c r="BZ176" s="33">
        <v>1.7278200000000001E-2</v>
      </c>
      <c r="CA176" s="33">
        <v>1.642077</v>
      </c>
      <c r="CB176" s="33">
        <v>1.883437</v>
      </c>
      <c r="CC176" s="33">
        <v>0.63993529999999998</v>
      </c>
      <c r="CD176" s="33">
        <v>-1.1976070000000001</v>
      </c>
      <c r="CE176" s="33">
        <v>-2.1412770000000001</v>
      </c>
      <c r="CF176" s="33">
        <v>-0.79461959999999998</v>
      </c>
      <c r="CG176" s="33">
        <v>-2.2538960000000001</v>
      </c>
      <c r="CH176" s="33">
        <v>-4.0002680000000002</v>
      </c>
      <c r="CI176" s="33">
        <v>-2.378647</v>
      </c>
      <c r="CJ176" s="33">
        <v>4.6921419999999996</v>
      </c>
      <c r="CK176" s="33">
        <v>3.696736</v>
      </c>
      <c r="CL176" s="33">
        <v>7.4563740000000003</v>
      </c>
      <c r="CM176" s="33">
        <v>11.010619999999999</v>
      </c>
      <c r="CN176" s="33">
        <v>10.941079999999999</v>
      </c>
      <c r="CO176" s="33">
        <v>9.6407810000000005</v>
      </c>
      <c r="CP176" s="33">
        <v>9.4740509999999993</v>
      </c>
      <c r="CQ176" s="33">
        <v>5.5383789999999999</v>
      </c>
      <c r="CR176" s="33">
        <v>4.6077539999999999</v>
      </c>
      <c r="CS176" s="33">
        <v>3.808068</v>
      </c>
      <c r="CT176" s="33">
        <v>2.9517280000000001</v>
      </c>
      <c r="CU176" s="33">
        <v>4.8044950000000002</v>
      </c>
      <c r="CV176" s="33">
        <v>2.8501799999999999</v>
      </c>
      <c r="CW176" s="33">
        <v>1.0425139999999999</v>
      </c>
      <c r="CX176" s="33">
        <v>1.766386</v>
      </c>
      <c r="CY176" s="33">
        <v>3.3624230000000002</v>
      </c>
      <c r="CZ176" s="33">
        <v>3.5636139999999998</v>
      </c>
      <c r="DA176" s="33">
        <v>2.3168630000000001</v>
      </c>
      <c r="DB176" s="33">
        <v>0.44234230000000002</v>
      </c>
      <c r="DC176" s="33">
        <v>-0.35247400000000001</v>
      </c>
      <c r="DD176" s="33">
        <v>1.104989</v>
      </c>
      <c r="DE176" s="33">
        <v>-0.2268667</v>
      </c>
      <c r="DF176" s="33">
        <v>-1.9104749999999999</v>
      </c>
      <c r="DG176" s="33">
        <v>-0.22251670000000001</v>
      </c>
      <c r="DH176" s="33">
        <v>7.4403649999999999</v>
      </c>
      <c r="DI176" s="33">
        <v>6.409192</v>
      </c>
      <c r="DJ176" s="33">
        <v>10.1637</v>
      </c>
      <c r="DK176" s="33">
        <v>13.72419</v>
      </c>
      <c r="DL176" s="33">
        <v>13.608840000000001</v>
      </c>
      <c r="DM176" s="33">
        <v>12.26455</v>
      </c>
      <c r="DN176" s="33">
        <v>12.17174</v>
      </c>
      <c r="DO176" s="33">
        <v>7.7233330000000002</v>
      </c>
      <c r="DP176" s="33">
        <v>6.8285340000000003</v>
      </c>
      <c r="DQ176" s="33">
        <v>6.0618280000000002</v>
      </c>
      <c r="DR176" s="33">
        <v>5.1339550000000003</v>
      </c>
      <c r="DS176" s="33">
        <v>7.0399659999999997</v>
      </c>
      <c r="DT176" s="33">
        <v>5.1042319999999997</v>
      </c>
      <c r="DU176" s="33">
        <v>3.5360619999999998</v>
      </c>
      <c r="DV176" s="33">
        <v>4.2918209999999997</v>
      </c>
      <c r="DW176" s="33">
        <v>5.84633</v>
      </c>
      <c r="DX176" s="33">
        <v>5.9895230000000002</v>
      </c>
      <c r="DY176" s="33">
        <v>4.7380810000000002</v>
      </c>
      <c r="DZ176" s="33">
        <v>2.8101690000000001</v>
      </c>
      <c r="EA176" s="33">
        <v>2.2302729999999999</v>
      </c>
      <c r="EB176" s="33">
        <v>3.8477209999999999</v>
      </c>
      <c r="EC176" s="33">
        <v>2.6998419999999999</v>
      </c>
      <c r="ED176" s="33">
        <v>1.1068530000000001</v>
      </c>
      <c r="EE176" s="33">
        <v>2.890593</v>
      </c>
      <c r="EF176" s="33">
        <v>11.40836</v>
      </c>
      <c r="EG176" s="33">
        <v>10.32555</v>
      </c>
      <c r="EH176" s="33">
        <v>14.07264</v>
      </c>
      <c r="EI176" s="33">
        <v>17.642160000000001</v>
      </c>
      <c r="EJ176" s="33">
        <v>17.46067</v>
      </c>
      <c r="EK176" s="33">
        <v>16.052849999999999</v>
      </c>
      <c r="EL176" s="33">
        <v>16.066759999999999</v>
      </c>
      <c r="EM176" s="33">
        <v>10.87806</v>
      </c>
      <c r="EN176" s="33">
        <v>10.034990000000001</v>
      </c>
      <c r="EO176" s="33">
        <v>9.3158999999999992</v>
      </c>
      <c r="EP176" s="33">
        <v>8.2847419999999996</v>
      </c>
      <c r="EQ176" s="33">
        <v>10.26763</v>
      </c>
      <c r="ER176" s="33">
        <v>8.3587260000000008</v>
      </c>
      <c r="ES176" s="33">
        <v>77.533910000000006</v>
      </c>
      <c r="ET176" s="33">
        <v>76.423360000000002</v>
      </c>
      <c r="EU176" s="33">
        <v>75.176670000000001</v>
      </c>
      <c r="EV176" s="33">
        <v>75.230189999999993</v>
      </c>
      <c r="EW176" s="33">
        <v>74.606030000000004</v>
      </c>
      <c r="EX176" s="33">
        <v>73.569630000000004</v>
      </c>
      <c r="EY176" s="33">
        <v>73.814120000000003</v>
      </c>
      <c r="EZ176" s="33">
        <v>73.823509999999999</v>
      </c>
      <c r="FA176" s="33">
        <v>76.447199999999995</v>
      </c>
      <c r="FB176" s="33">
        <v>81.155209999999997</v>
      </c>
      <c r="FC176" s="33">
        <v>86.962850000000003</v>
      </c>
      <c r="FD176" s="33">
        <v>90.956239999999994</v>
      </c>
      <c r="FE176" s="33">
        <v>94.834590000000006</v>
      </c>
      <c r="FF176" s="33">
        <v>97.456180000000003</v>
      </c>
      <c r="FG176" s="33">
        <v>95.389489999999995</v>
      </c>
      <c r="FH176" s="33">
        <v>93.858450000000005</v>
      </c>
      <c r="FI176" s="33">
        <v>93.856520000000003</v>
      </c>
      <c r="FJ176" s="33">
        <v>93.940749999999994</v>
      </c>
      <c r="FK176" s="33">
        <v>92.245609999999999</v>
      </c>
      <c r="FL176" s="33">
        <v>89.463989999999995</v>
      </c>
      <c r="FM176" s="33">
        <v>86.308610000000002</v>
      </c>
      <c r="FN176" s="33">
        <v>86.443169999999995</v>
      </c>
      <c r="FO176" s="33">
        <v>88.076800000000006</v>
      </c>
      <c r="FP176" s="33">
        <v>87.182810000000003</v>
      </c>
      <c r="FQ176" s="33">
        <v>80.715149999999994</v>
      </c>
      <c r="FR176" s="33">
        <v>4.9625000000000004</v>
      </c>
      <c r="FS176">
        <v>0</v>
      </c>
    </row>
    <row r="177" spans="1:175" x14ac:dyDescent="0.2">
      <c r="A177" t="s">
        <v>208</v>
      </c>
      <c r="B177" t="s">
        <v>232</v>
      </c>
      <c r="C177" t="s">
        <v>235</v>
      </c>
      <c r="D177">
        <v>1249</v>
      </c>
      <c r="E177" s="33">
        <v>210.6371</v>
      </c>
      <c r="F177" s="33">
        <v>204.6422</v>
      </c>
      <c r="G177" s="33">
        <v>201.63149999999999</v>
      </c>
      <c r="H177" s="33">
        <v>200.35919999999999</v>
      </c>
      <c r="I177" s="33">
        <v>208.15770000000001</v>
      </c>
      <c r="J177" s="33">
        <v>227.17250000000001</v>
      </c>
      <c r="K177" s="33">
        <v>252.75450000000001</v>
      </c>
      <c r="L177" s="33">
        <v>280.86070000000001</v>
      </c>
      <c r="M177" s="33">
        <v>303.52809999999999</v>
      </c>
      <c r="N177" s="33">
        <v>320.0498</v>
      </c>
      <c r="O177" s="33">
        <v>331.61290000000002</v>
      </c>
      <c r="P177" s="33">
        <v>338.25450000000001</v>
      </c>
      <c r="Q177" s="33">
        <v>341.81950000000001</v>
      </c>
      <c r="R177" s="33">
        <v>340.46159999999998</v>
      </c>
      <c r="S177" s="33">
        <v>336.0754</v>
      </c>
      <c r="T177" s="33">
        <v>324.26209999999998</v>
      </c>
      <c r="U177" s="33">
        <v>311.71159999999998</v>
      </c>
      <c r="V177" s="33">
        <v>299.94299999999998</v>
      </c>
      <c r="W177" s="33">
        <v>276.9128</v>
      </c>
      <c r="X177" s="33">
        <v>263.40879999999999</v>
      </c>
      <c r="Y177" s="33">
        <v>251.9342</v>
      </c>
      <c r="Z177" s="33">
        <v>242.7807</v>
      </c>
      <c r="AA177" s="33">
        <v>231.3212</v>
      </c>
      <c r="AB177" s="33">
        <v>221.06450000000001</v>
      </c>
      <c r="AC177" s="33">
        <v>-1.611531</v>
      </c>
      <c r="AD177" s="33">
        <v>-0.76540450000000004</v>
      </c>
      <c r="AE177" s="33">
        <v>1.5029680000000001</v>
      </c>
      <c r="AF177" s="33">
        <v>0.88809199999999999</v>
      </c>
      <c r="AG177" s="33">
        <v>2.2012010000000002</v>
      </c>
      <c r="AH177" s="33">
        <v>-1.0518909999999999</v>
      </c>
      <c r="AI177" s="33">
        <v>-2.6300479999999999</v>
      </c>
      <c r="AJ177" s="33">
        <v>1.11702E-2</v>
      </c>
      <c r="AK177" s="33">
        <v>-1.4544509999999999</v>
      </c>
      <c r="AL177" s="33">
        <v>-3.6103109999999998</v>
      </c>
      <c r="AM177" s="33">
        <v>-1.153632</v>
      </c>
      <c r="AN177" s="33">
        <v>6.0803520000000004</v>
      </c>
      <c r="AO177" s="33">
        <v>6.3110540000000004</v>
      </c>
      <c r="AP177" s="33">
        <v>4.8850319999999998</v>
      </c>
      <c r="AQ177" s="33">
        <v>5.6621129999999997</v>
      </c>
      <c r="AR177" s="33">
        <v>8.1652210000000007</v>
      </c>
      <c r="AS177" s="33">
        <v>10.95255</v>
      </c>
      <c r="AT177" s="33">
        <v>9.4502600000000001</v>
      </c>
      <c r="AU177" s="33">
        <v>2.3598750000000002</v>
      </c>
      <c r="AV177" s="33">
        <v>-0.8678169</v>
      </c>
      <c r="AW177" s="33">
        <v>-1.9951719999999999</v>
      </c>
      <c r="AX177" s="33">
        <v>-1.4754149999999999</v>
      </c>
      <c r="AY177" s="33">
        <v>-1.371634</v>
      </c>
      <c r="AZ177" s="33">
        <v>-1.935994</v>
      </c>
      <c r="BA177" s="33">
        <v>0.72022679999999994</v>
      </c>
      <c r="BB177" s="33">
        <v>1.49702</v>
      </c>
      <c r="BC177" s="33">
        <v>3.7735979999999998</v>
      </c>
      <c r="BD177" s="33">
        <v>3.1073309999999998</v>
      </c>
      <c r="BE177" s="33">
        <v>4.3808980000000002</v>
      </c>
      <c r="BF177" s="33">
        <v>1.192995</v>
      </c>
      <c r="BG177" s="33">
        <v>-0.24010339999999999</v>
      </c>
      <c r="BH177" s="33">
        <v>2.5980029999999998</v>
      </c>
      <c r="BI177" s="33">
        <v>1.269941</v>
      </c>
      <c r="BJ177" s="33">
        <v>-0.75474940000000001</v>
      </c>
      <c r="BK177" s="33">
        <v>1.7421949999999999</v>
      </c>
      <c r="BL177" s="33">
        <v>10.0184</v>
      </c>
      <c r="BM177" s="33">
        <v>10.37289</v>
      </c>
      <c r="BN177" s="33">
        <v>8.853275</v>
      </c>
      <c r="BO177" s="33">
        <v>9.6069549999999992</v>
      </c>
      <c r="BP177" s="33">
        <v>11.972049999999999</v>
      </c>
      <c r="BQ177" s="33">
        <v>14.54832</v>
      </c>
      <c r="BR177" s="33">
        <v>12.81564</v>
      </c>
      <c r="BS177" s="33">
        <v>4.712186</v>
      </c>
      <c r="BT177" s="33">
        <v>1.4819720000000001</v>
      </c>
      <c r="BU177" s="33">
        <v>0.32661980000000002</v>
      </c>
      <c r="BV177" s="33">
        <v>0.85111709999999996</v>
      </c>
      <c r="BW177" s="33">
        <v>0.96801530000000002</v>
      </c>
      <c r="BX177" s="33">
        <v>0.33018540000000002</v>
      </c>
      <c r="BY177" s="33">
        <v>2.3351950000000001</v>
      </c>
      <c r="BZ177" s="33">
        <v>3.0639669999999999</v>
      </c>
      <c r="CA177" s="33">
        <v>5.3462290000000001</v>
      </c>
      <c r="CB177" s="33">
        <v>4.6443690000000002</v>
      </c>
      <c r="CC177" s="33">
        <v>5.8905510000000003</v>
      </c>
      <c r="CD177" s="33">
        <v>2.7477969999999998</v>
      </c>
      <c r="CE177" s="33">
        <v>1.415165</v>
      </c>
      <c r="CF177" s="33">
        <v>4.3896360000000003</v>
      </c>
      <c r="CG177" s="33">
        <v>3.1568459999999998</v>
      </c>
      <c r="CH177" s="33">
        <v>1.223004</v>
      </c>
      <c r="CI177" s="33">
        <v>3.7478359999999999</v>
      </c>
      <c r="CJ177" s="33">
        <v>12.74588</v>
      </c>
      <c r="CK177" s="33">
        <v>13.186109999999999</v>
      </c>
      <c r="CL177" s="33">
        <v>11.60167</v>
      </c>
      <c r="CM177" s="33">
        <v>12.33914</v>
      </c>
      <c r="CN177" s="33">
        <v>14.608639999999999</v>
      </c>
      <c r="CO177" s="33">
        <v>17.038740000000001</v>
      </c>
      <c r="CP177" s="33">
        <v>15.14649</v>
      </c>
      <c r="CQ177" s="33">
        <v>6.3413899999999996</v>
      </c>
      <c r="CR177" s="33">
        <v>3.109429</v>
      </c>
      <c r="CS177" s="33">
        <v>1.9346859999999999</v>
      </c>
      <c r="CT177" s="33">
        <v>2.462466</v>
      </c>
      <c r="CU177" s="33">
        <v>2.5884490000000002</v>
      </c>
      <c r="CV177" s="33">
        <v>1.899734</v>
      </c>
      <c r="CW177" s="33">
        <v>3.9501629999999999</v>
      </c>
      <c r="CX177" s="33">
        <v>4.630916</v>
      </c>
      <c r="CY177" s="33">
        <v>6.9188599999999996</v>
      </c>
      <c r="CZ177" s="33">
        <v>6.1814070000000001</v>
      </c>
      <c r="DA177" s="33">
        <v>7.4002030000000003</v>
      </c>
      <c r="DB177" s="33">
        <v>4.3025989999999998</v>
      </c>
      <c r="DC177" s="33">
        <v>3.070433</v>
      </c>
      <c r="DD177" s="33">
        <v>6.1812680000000002</v>
      </c>
      <c r="DE177" s="33">
        <v>5.0437510000000003</v>
      </c>
      <c r="DF177" s="33">
        <v>3.200758</v>
      </c>
      <c r="DG177" s="33">
        <v>5.7534770000000002</v>
      </c>
      <c r="DH177" s="33">
        <v>15.473369999999999</v>
      </c>
      <c r="DI177" s="33">
        <v>15.99933</v>
      </c>
      <c r="DJ177" s="33">
        <v>14.350059999999999</v>
      </c>
      <c r="DK177" s="33">
        <v>15.07133</v>
      </c>
      <c r="DL177" s="33">
        <v>17.245239999999999</v>
      </c>
      <c r="DM177" s="33">
        <v>19.529160000000001</v>
      </c>
      <c r="DN177" s="33">
        <v>17.477329999999998</v>
      </c>
      <c r="DO177" s="33">
        <v>7.970593</v>
      </c>
      <c r="DP177" s="33">
        <v>4.7368870000000003</v>
      </c>
      <c r="DQ177" s="33">
        <v>3.5427520000000001</v>
      </c>
      <c r="DR177" s="33">
        <v>4.0738149999999997</v>
      </c>
      <c r="DS177" s="33">
        <v>4.2088840000000003</v>
      </c>
      <c r="DT177" s="33">
        <v>3.4692829999999999</v>
      </c>
      <c r="DU177" s="33">
        <v>6.2819209999999996</v>
      </c>
      <c r="DV177" s="33">
        <v>6.8933390000000001</v>
      </c>
      <c r="DW177" s="33">
        <v>9.1894899999999993</v>
      </c>
      <c r="DX177" s="33">
        <v>8.4006460000000001</v>
      </c>
      <c r="DY177" s="33">
        <v>9.5799000000000003</v>
      </c>
      <c r="DZ177" s="33">
        <v>6.547485</v>
      </c>
      <c r="EA177" s="33">
        <v>5.4603770000000003</v>
      </c>
      <c r="EB177" s="33">
        <v>8.7681009999999997</v>
      </c>
      <c r="EC177" s="33">
        <v>7.7681430000000002</v>
      </c>
      <c r="ED177" s="33">
        <v>6.0563190000000002</v>
      </c>
      <c r="EE177" s="33">
        <v>8.6493040000000008</v>
      </c>
      <c r="EF177" s="33">
        <v>19.41142</v>
      </c>
      <c r="EG177" s="33">
        <v>20.061160000000001</v>
      </c>
      <c r="EH177" s="33">
        <v>18.31831</v>
      </c>
      <c r="EI177" s="33">
        <v>19.016169999999999</v>
      </c>
      <c r="EJ177" s="33">
        <v>21.052060000000001</v>
      </c>
      <c r="EK177" s="33">
        <v>23.124939999999999</v>
      </c>
      <c r="EL177" s="33">
        <v>20.84271</v>
      </c>
      <c r="EM177" s="33">
        <v>10.322900000000001</v>
      </c>
      <c r="EN177" s="33">
        <v>7.0866759999999998</v>
      </c>
      <c r="EO177" s="33">
        <v>5.8645430000000003</v>
      </c>
      <c r="EP177" s="33">
        <v>6.4003480000000001</v>
      </c>
      <c r="EQ177" s="33">
        <v>6.5485329999999999</v>
      </c>
      <c r="ER177" s="33">
        <v>5.7354620000000001</v>
      </c>
      <c r="ES177" s="33">
        <v>73.717439999999996</v>
      </c>
      <c r="ET177" s="33">
        <v>73.925020000000004</v>
      </c>
      <c r="EU177" s="33">
        <v>72.954170000000005</v>
      </c>
      <c r="EV177" s="33">
        <v>72.757570000000001</v>
      </c>
      <c r="EW177" s="33">
        <v>72.515330000000006</v>
      </c>
      <c r="EX177" s="33">
        <v>72.223029999999994</v>
      </c>
      <c r="EY177" s="33">
        <v>72.140519999999995</v>
      </c>
      <c r="EZ177" s="33">
        <v>72.022279999999995</v>
      </c>
      <c r="FA177" s="33">
        <v>77.065479999999994</v>
      </c>
      <c r="FB177" s="33">
        <v>83.32</v>
      </c>
      <c r="FC177" s="33">
        <v>88.55</v>
      </c>
      <c r="FD177" s="33">
        <v>92.308589999999995</v>
      </c>
      <c r="FE177" s="33">
        <v>94.130260000000007</v>
      </c>
      <c r="FF177" s="33">
        <v>93.39913</v>
      </c>
      <c r="FG177" s="33">
        <v>92.854190000000003</v>
      </c>
      <c r="FH177" s="33">
        <v>91.094309999999993</v>
      </c>
      <c r="FI177" s="33">
        <v>90.568950000000001</v>
      </c>
      <c r="FJ177" s="33">
        <v>88.976550000000003</v>
      </c>
      <c r="FK177" s="33">
        <v>87.351200000000006</v>
      </c>
      <c r="FL177" s="33">
        <v>83.293049999999994</v>
      </c>
      <c r="FM177" s="33">
        <v>79.868849999999995</v>
      </c>
      <c r="FN177" s="33">
        <v>78.473280000000003</v>
      </c>
      <c r="FO177" s="33">
        <v>77.161079999999998</v>
      </c>
      <c r="FP177" s="33">
        <v>75.676910000000007</v>
      </c>
      <c r="FQ177" s="33">
        <v>73.165419999999997</v>
      </c>
      <c r="FR177" s="33">
        <v>4.9147299999999996</v>
      </c>
      <c r="FS177">
        <v>0</v>
      </c>
    </row>
    <row r="178" spans="1:175" x14ac:dyDescent="0.2">
      <c r="A178" t="s">
        <v>208</v>
      </c>
      <c r="B178" t="s">
        <v>231</v>
      </c>
      <c r="C178">
        <v>42978</v>
      </c>
      <c r="D178">
        <v>0</v>
      </c>
      <c r="E178" s="33">
        <v>0</v>
      </c>
      <c r="F178" s="33">
        <v>0</v>
      </c>
      <c r="G178" s="33">
        <v>0</v>
      </c>
      <c r="H178" s="33">
        <v>0</v>
      </c>
      <c r="I178" s="33">
        <v>0</v>
      </c>
      <c r="J178" s="33">
        <v>0</v>
      </c>
      <c r="K178" s="33">
        <v>0</v>
      </c>
      <c r="L178" s="33">
        <v>0</v>
      </c>
      <c r="M178" s="33">
        <v>0</v>
      </c>
      <c r="N178" s="33">
        <v>0</v>
      </c>
      <c r="O178" s="33">
        <v>0</v>
      </c>
      <c r="P178" s="33">
        <v>0</v>
      </c>
      <c r="Q178" s="33">
        <v>0</v>
      </c>
      <c r="R178" s="33">
        <v>0</v>
      </c>
      <c r="S178" s="33">
        <v>0</v>
      </c>
      <c r="T178" s="33">
        <v>0</v>
      </c>
      <c r="U178" s="33">
        <v>0</v>
      </c>
      <c r="V178" s="33">
        <v>0</v>
      </c>
      <c r="W178" s="33">
        <v>0</v>
      </c>
      <c r="X178" s="33">
        <v>0</v>
      </c>
      <c r="Y178" s="33">
        <v>0</v>
      </c>
      <c r="Z178" s="33">
        <v>0</v>
      </c>
      <c r="AA178" s="33">
        <v>0</v>
      </c>
      <c r="AB178" s="33">
        <v>0</v>
      </c>
      <c r="AC178" s="33">
        <v>0</v>
      </c>
      <c r="AD178" s="33">
        <v>0</v>
      </c>
      <c r="AE178" s="33">
        <v>0</v>
      </c>
      <c r="AF178" s="33">
        <v>0</v>
      </c>
      <c r="AG178" s="33">
        <v>0</v>
      </c>
      <c r="AH178" s="33">
        <v>0</v>
      </c>
      <c r="AI178" s="33">
        <v>0</v>
      </c>
      <c r="AJ178" s="33">
        <v>0</v>
      </c>
      <c r="AK178" s="33">
        <v>0</v>
      </c>
      <c r="AL178" s="33">
        <v>0</v>
      </c>
      <c r="AM178" s="33">
        <v>0</v>
      </c>
      <c r="AN178" s="33">
        <v>0</v>
      </c>
      <c r="AO178" s="33">
        <v>0</v>
      </c>
      <c r="AP178" s="33">
        <v>0</v>
      </c>
      <c r="AQ178" s="33">
        <v>0</v>
      </c>
      <c r="AR178" s="33">
        <v>0</v>
      </c>
      <c r="AS178" s="33">
        <v>0</v>
      </c>
      <c r="AT178" s="33">
        <v>0</v>
      </c>
      <c r="AU178" s="33">
        <v>0</v>
      </c>
      <c r="AV178" s="33">
        <v>0</v>
      </c>
      <c r="AW178" s="33">
        <v>0</v>
      </c>
      <c r="AX178" s="33">
        <v>0</v>
      </c>
      <c r="AY178" s="33">
        <v>0</v>
      </c>
      <c r="AZ178" s="33">
        <v>0</v>
      </c>
      <c r="BA178" s="33">
        <v>0</v>
      </c>
      <c r="BB178" s="33">
        <v>0</v>
      </c>
      <c r="BC178" s="33">
        <v>0</v>
      </c>
      <c r="BD178" s="33">
        <v>0</v>
      </c>
      <c r="BE178" s="33">
        <v>0</v>
      </c>
      <c r="BF178" s="33">
        <v>0</v>
      </c>
      <c r="BG178" s="33">
        <v>0</v>
      </c>
      <c r="BH178" s="33">
        <v>0</v>
      </c>
      <c r="BI178" s="33">
        <v>0</v>
      </c>
      <c r="BJ178" s="33">
        <v>0</v>
      </c>
      <c r="BK178" s="33">
        <v>0</v>
      </c>
      <c r="BL178" s="33">
        <v>0</v>
      </c>
      <c r="BM178" s="33">
        <v>0</v>
      </c>
      <c r="BN178" s="33">
        <v>0</v>
      </c>
      <c r="BO178" s="33">
        <v>0</v>
      </c>
      <c r="BP178" s="33">
        <v>0</v>
      </c>
      <c r="BQ178" s="33">
        <v>0</v>
      </c>
      <c r="BR178" s="33">
        <v>0</v>
      </c>
      <c r="BS178" s="33">
        <v>0</v>
      </c>
      <c r="BT178" s="33">
        <v>0</v>
      </c>
      <c r="BU178" s="33">
        <v>0</v>
      </c>
      <c r="BV178" s="33">
        <v>0</v>
      </c>
      <c r="BW178" s="33">
        <v>0</v>
      </c>
      <c r="BX178" s="33">
        <v>0</v>
      </c>
      <c r="BY178" s="33">
        <v>0</v>
      </c>
      <c r="BZ178" s="33">
        <v>0</v>
      </c>
      <c r="CA178" s="33">
        <v>0</v>
      </c>
      <c r="CB178" s="33">
        <v>0</v>
      </c>
      <c r="CC178" s="33">
        <v>0</v>
      </c>
      <c r="CD178" s="33">
        <v>0</v>
      </c>
      <c r="CE178" s="33">
        <v>0</v>
      </c>
      <c r="CF178" s="33">
        <v>0</v>
      </c>
      <c r="CG178" s="33">
        <v>0</v>
      </c>
      <c r="CH178" s="33">
        <v>0</v>
      </c>
      <c r="CI178" s="33">
        <v>0</v>
      </c>
      <c r="CJ178" s="33">
        <v>0</v>
      </c>
      <c r="CK178" s="33">
        <v>0</v>
      </c>
      <c r="CL178" s="33">
        <v>0</v>
      </c>
      <c r="CM178" s="33">
        <v>0</v>
      </c>
      <c r="CN178" s="33">
        <v>0</v>
      </c>
      <c r="CO178" s="33">
        <v>0</v>
      </c>
      <c r="CP178" s="33">
        <v>0</v>
      </c>
      <c r="CQ178" s="33">
        <v>0</v>
      </c>
      <c r="CR178" s="33">
        <v>0</v>
      </c>
      <c r="CS178" s="33">
        <v>0</v>
      </c>
      <c r="CT178" s="33">
        <v>0</v>
      </c>
      <c r="CU178" s="33">
        <v>0</v>
      </c>
      <c r="CV178" s="33">
        <v>0</v>
      </c>
      <c r="CW178" s="33">
        <v>0</v>
      </c>
      <c r="CX178" s="33">
        <v>0</v>
      </c>
      <c r="CY178" s="33">
        <v>0</v>
      </c>
      <c r="CZ178" s="33">
        <v>0</v>
      </c>
      <c r="DA178" s="33">
        <v>0</v>
      </c>
      <c r="DB178" s="33">
        <v>0</v>
      </c>
      <c r="DC178" s="33">
        <v>0</v>
      </c>
      <c r="DD178" s="33">
        <v>0</v>
      </c>
      <c r="DE178" s="33">
        <v>0</v>
      </c>
      <c r="DF178" s="33">
        <v>0</v>
      </c>
      <c r="DG178" s="33">
        <v>0</v>
      </c>
      <c r="DH178" s="33">
        <v>0</v>
      </c>
      <c r="DI178" s="33">
        <v>0</v>
      </c>
      <c r="DJ178" s="33">
        <v>0</v>
      </c>
      <c r="DK178" s="33">
        <v>0</v>
      </c>
      <c r="DL178" s="33">
        <v>0</v>
      </c>
      <c r="DM178" s="33">
        <v>0</v>
      </c>
      <c r="DN178" s="33">
        <v>0</v>
      </c>
      <c r="DO178" s="33">
        <v>0</v>
      </c>
      <c r="DP178" s="33">
        <v>0</v>
      </c>
      <c r="DQ178" s="33">
        <v>0</v>
      </c>
      <c r="DR178" s="33">
        <v>0</v>
      </c>
      <c r="DS178" s="33">
        <v>0</v>
      </c>
      <c r="DT178" s="33">
        <v>0</v>
      </c>
      <c r="DU178" s="33">
        <v>0</v>
      </c>
      <c r="DV178" s="33">
        <v>0</v>
      </c>
      <c r="DW178" s="33">
        <v>0</v>
      </c>
      <c r="DX178" s="33">
        <v>0</v>
      </c>
      <c r="DY178" s="33">
        <v>0</v>
      </c>
      <c r="DZ178" s="33">
        <v>0</v>
      </c>
      <c r="EA178" s="33">
        <v>0</v>
      </c>
      <c r="EB178" s="33">
        <v>0</v>
      </c>
      <c r="EC178" s="33">
        <v>0</v>
      </c>
      <c r="ED178" s="33">
        <v>0</v>
      </c>
      <c r="EE178" s="33">
        <v>0</v>
      </c>
      <c r="EF178" s="33">
        <v>0</v>
      </c>
      <c r="EG178" s="33">
        <v>0</v>
      </c>
      <c r="EH178" s="33">
        <v>0</v>
      </c>
      <c r="EI178" s="33">
        <v>0</v>
      </c>
      <c r="EJ178" s="33">
        <v>0</v>
      </c>
      <c r="EK178" s="33">
        <v>0</v>
      </c>
      <c r="EL178" s="33">
        <v>0</v>
      </c>
      <c r="EM178" s="33">
        <v>0</v>
      </c>
      <c r="EN178" s="33">
        <v>0</v>
      </c>
      <c r="EO178" s="33">
        <v>0</v>
      </c>
      <c r="EP178" s="33">
        <v>0</v>
      </c>
      <c r="EQ178" s="33">
        <v>0</v>
      </c>
      <c r="ER178" s="33">
        <v>0</v>
      </c>
      <c r="ES178" s="33">
        <v>0</v>
      </c>
      <c r="ET178" s="33">
        <v>0</v>
      </c>
      <c r="EU178" s="33">
        <v>0</v>
      </c>
      <c r="EV178" s="33">
        <v>0</v>
      </c>
      <c r="EW178" s="33">
        <v>0</v>
      </c>
      <c r="EX178" s="33">
        <v>0</v>
      </c>
      <c r="EY178" s="33">
        <v>0</v>
      </c>
      <c r="EZ178" s="33">
        <v>0</v>
      </c>
      <c r="FA178" s="33">
        <v>0</v>
      </c>
      <c r="FB178" s="33">
        <v>0</v>
      </c>
      <c r="FC178" s="33">
        <v>0</v>
      </c>
      <c r="FD178" s="33">
        <v>0</v>
      </c>
      <c r="FE178" s="33">
        <v>0</v>
      </c>
      <c r="FF178" s="33">
        <v>0</v>
      </c>
      <c r="FG178" s="33">
        <v>0</v>
      </c>
      <c r="FH178" s="33">
        <v>0</v>
      </c>
      <c r="FI178" s="33">
        <v>0</v>
      </c>
      <c r="FJ178" s="33">
        <v>0</v>
      </c>
      <c r="FK178" s="33">
        <v>0</v>
      </c>
      <c r="FL178" s="33">
        <v>0</v>
      </c>
      <c r="FM178" s="33">
        <v>0</v>
      </c>
      <c r="FN178" s="33">
        <v>0</v>
      </c>
      <c r="FO178" s="33">
        <v>0</v>
      </c>
      <c r="FP178" s="33">
        <v>0</v>
      </c>
      <c r="FQ178" s="33">
        <v>0</v>
      </c>
      <c r="FR178" s="33">
        <v>0</v>
      </c>
      <c r="FS178">
        <v>1</v>
      </c>
    </row>
    <row r="179" spans="1:175" x14ac:dyDescent="0.2">
      <c r="A179" t="s">
        <v>208</v>
      </c>
      <c r="B179" t="s">
        <v>231</v>
      </c>
      <c r="C179">
        <v>42979</v>
      </c>
      <c r="D179">
        <v>0</v>
      </c>
      <c r="E179" s="33">
        <v>0</v>
      </c>
      <c r="F179" s="33">
        <v>0</v>
      </c>
      <c r="G179" s="33">
        <v>0</v>
      </c>
      <c r="H179" s="33">
        <v>0</v>
      </c>
      <c r="I179" s="33">
        <v>0</v>
      </c>
      <c r="J179" s="33">
        <v>0</v>
      </c>
      <c r="K179" s="33">
        <v>0</v>
      </c>
      <c r="L179" s="33">
        <v>0</v>
      </c>
      <c r="M179" s="33">
        <v>0</v>
      </c>
      <c r="N179" s="33">
        <v>0</v>
      </c>
      <c r="O179" s="33">
        <v>0</v>
      </c>
      <c r="P179" s="33">
        <v>0</v>
      </c>
      <c r="Q179" s="33">
        <v>0</v>
      </c>
      <c r="R179" s="33">
        <v>0</v>
      </c>
      <c r="S179" s="33">
        <v>0</v>
      </c>
      <c r="T179" s="33">
        <v>0</v>
      </c>
      <c r="U179" s="33">
        <v>0</v>
      </c>
      <c r="V179" s="33">
        <v>0</v>
      </c>
      <c r="W179" s="33">
        <v>0</v>
      </c>
      <c r="X179" s="33">
        <v>0</v>
      </c>
      <c r="Y179" s="33">
        <v>0</v>
      </c>
      <c r="Z179" s="33">
        <v>0</v>
      </c>
      <c r="AA179" s="33">
        <v>0</v>
      </c>
      <c r="AB179" s="33">
        <v>0</v>
      </c>
      <c r="AC179" s="33">
        <v>0</v>
      </c>
      <c r="AD179" s="33">
        <v>0</v>
      </c>
      <c r="AE179" s="33">
        <v>0</v>
      </c>
      <c r="AF179" s="33">
        <v>0</v>
      </c>
      <c r="AG179" s="33">
        <v>0</v>
      </c>
      <c r="AH179" s="33">
        <v>0</v>
      </c>
      <c r="AI179" s="33">
        <v>0</v>
      </c>
      <c r="AJ179" s="33">
        <v>0</v>
      </c>
      <c r="AK179" s="33">
        <v>0</v>
      </c>
      <c r="AL179" s="33">
        <v>0</v>
      </c>
      <c r="AM179" s="33">
        <v>0</v>
      </c>
      <c r="AN179" s="33">
        <v>0</v>
      </c>
      <c r="AO179" s="33">
        <v>0</v>
      </c>
      <c r="AP179" s="33">
        <v>0</v>
      </c>
      <c r="AQ179" s="33">
        <v>0</v>
      </c>
      <c r="AR179" s="33">
        <v>0</v>
      </c>
      <c r="AS179" s="33">
        <v>0</v>
      </c>
      <c r="AT179" s="33">
        <v>0</v>
      </c>
      <c r="AU179" s="33">
        <v>0</v>
      </c>
      <c r="AV179" s="33">
        <v>0</v>
      </c>
      <c r="AW179" s="33">
        <v>0</v>
      </c>
      <c r="AX179" s="33">
        <v>0</v>
      </c>
      <c r="AY179" s="33">
        <v>0</v>
      </c>
      <c r="AZ179" s="33">
        <v>0</v>
      </c>
      <c r="BA179" s="33">
        <v>0</v>
      </c>
      <c r="BB179" s="33">
        <v>0</v>
      </c>
      <c r="BC179" s="33">
        <v>0</v>
      </c>
      <c r="BD179" s="33">
        <v>0</v>
      </c>
      <c r="BE179" s="33">
        <v>0</v>
      </c>
      <c r="BF179" s="33">
        <v>0</v>
      </c>
      <c r="BG179" s="33">
        <v>0</v>
      </c>
      <c r="BH179" s="33">
        <v>0</v>
      </c>
      <c r="BI179" s="33">
        <v>0</v>
      </c>
      <c r="BJ179" s="33">
        <v>0</v>
      </c>
      <c r="BK179" s="33">
        <v>0</v>
      </c>
      <c r="BL179" s="33">
        <v>0</v>
      </c>
      <c r="BM179" s="33">
        <v>0</v>
      </c>
      <c r="BN179" s="33">
        <v>0</v>
      </c>
      <c r="BO179" s="33">
        <v>0</v>
      </c>
      <c r="BP179" s="33">
        <v>0</v>
      </c>
      <c r="BQ179" s="33">
        <v>0</v>
      </c>
      <c r="BR179" s="33">
        <v>0</v>
      </c>
      <c r="BS179" s="33">
        <v>0</v>
      </c>
      <c r="BT179" s="33">
        <v>0</v>
      </c>
      <c r="BU179" s="33">
        <v>0</v>
      </c>
      <c r="BV179" s="33">
        <v>0</v>
      </c>
      <c r="BW179" s="33">
        <v>0</v>
      </c>
      <c r="BX179" s="33">
        <v>0</v>
      </c>
      <c r="BY179" s="33">
        <v>0</v>
      </c>
      <c r="BZ179" s="33">
        <v>0</v>
      </c>
      <c r="CA179" s="33">
        <v>0</v>
      </c>
      <c r="CB179" s="33">
        <v>0</v>
      </c>
      <c r="CC179" s="33">
        <v>0</v>
      </c>
      <c r="CD179" s="33">
        <v>0</v>
      </c>
      <c r="CE179" s="33">
        <v>0</v>
      </c>
      <c r="CF179" s="33">
        <v>0</v>
      </c>
      <c r="CG179" s="33">
        <v>0</v>
      </c>
      <c r="CH179" s="33">
        <v>0</v>
      </c>
      <c r="CI179" s="33">
        <v>0</v>
      </c>
      <c r="CJ179" s="33">
        <v>0</v>
      </c>
      <c r="CK179" s="33">
        <v>0</v>
      </c>
      <c r="CL179" s="33">
        <v>0</v>
      </c>
      <c r="CM179" s="33">
        <v>0</v>
      </c>
      <c r="CN179" s="33">
        <v>0</v>
      </c>
      <c r="CO179" s="33">
        <v>0</v>
      </c>
      <c r="CP179" s="33">
        <v>0</v>
      </c>
      <c r="CQ179" s="33">
        <v>0</v>
      </c>
      <c r="CR179" s="33">
        <v>0</v>
      </c>
      <c r="CS179" s="33">
        <v>0</v>
      </c>
      <c r="CT179" s="33">
        <v>0</v>
      </c>
      <c r="CU179" s="33">
        <v>0</v>
      </c>
      <c r="CV179" s="33">
        <v>0</v>
      </c>
      <c r="CW179" s="33">
        <v>0</v>
      </c>
      <c r="CX179" s="33">
        <v>0</v>
      </c>
      <c r="CY179" s="33">
        <v>0</v>
      </c>
      <c r="CZ179" s="33">
        <v>0</v>
      </c>
      <c r="DA179" s="33">
        <v>0</v>
      </c>
      <c r="DB179" s="33">
        <v>0</v>
      </c>
      <c r="DC179" s="33">
        <v>0</v>
      </c>
      <c r="DD179" s="33">
        <v>0</v>
      </c>
      <c r="DE179" s="33">
        <v>0</v>
      </c>
      <c r="DF179" s="33">
        <v>0</v>
      </c>
      <c r="DG179" s="33">
        <v>0</v>
      </c>
      <c r="DH179" s="33">
        <v>0</v>
      </c>
      <c r="DI179" s="33">
        <v>0</v>
      </c>
      <c r="DJ179" s="33">
        <v>0</v>
      </c>
      <c r="DK179" s="33">
        <v>0</v>
      </c>
      <c r="DL179" s="33">
        <v>0</v>
      </c>
      <c r="DM179" s="33">
        <v>0</v>
      </c>
      <c r="DN179" s="33">
        <v>0</v>
      </c>
      <c r="DO179" s="33">
        <v>0</v>
      </c>
      <c r="DP179" s="33">
        <v>0</v>
      </c>
      <c r="DQ179" s="33">
        <v>0</v>
      </c>
      <c r="DR179" s="33">
        <v>0</v>
      </c>
      <c r="DS179" s="33">
        <v>0</v>
      </c>
      <c r="DT179" s="33">
        <v>0</v>
      </c>
      <c r="DU179" s="33">
        <v>0</v>
      </c>
      <c r="DV179" s="33">
        <v>0</v>
      </c>
      <c r="DW179" s="33">
        <v>0</v>
      </c>
      <c r="DX179" s="33">
        <v>0</v>
      </c>
      <c r="DY179" s="33">
        <v>0</v>
      </c>
      <c r="DZ179" s="33">
        <v>0</v>
      </c>
      <c r="EA179" s="33">
        <v>0</v>
      </c>
      <c r="EB179" s="33">
        <v>0</v>
      </c>
      <c r="EC179" s="33">
        <v>0</v>
      </c>
      <c r="ED179" s="33">
        <v>0</v>
      </c>
      <c r="EE179" s="33">
        <v>0</v>
      </c>
      <c r="EF179" s="33">
        <v>0</v>
      </c>
      <c r="EG179" s="33">
        <v>0</v>
      </c>
      <c r="EH179" s="33">
        <v>0</v>
      </c>
      <c r="EI179" s="33">
        <v>0</v>
      </c>
      <c r="EJ179" s="33">
        <v>0</v>
      </c>
      <c r="EK179" s="33">
        <v>0</v>
      </c>
      <c r="EL179" s="33">
        <v>0</v>
      </c>
      <c r="EM179" s="33">
        <v>0</v>
      </c>
      <c r="EN179" s="33">
        <v>0</v>
      </c>
      <c r="EO179" s="33">
        <v>0</v>
      </c>
      <c r="EP179" s="33">
        <v>0</v>
      </c>
      <c r="EQ179" s="33">
        <v>0</v>
      </c>
      <c r="ER179" s="33">
        <v>0</v>
      </c>
      <c r="ES179" s="33">
        <v>0</v>
      </c>
      <c r="ET179" s="33">
        <v>0</v>
      </c>
      <c r="EU179" s="33">
        <v>0</v>
      </c>
      <c r="EV179" s="33">
        <v>0</v>
      </c>
      <c r="EW179" s="33">
        <v>0</v>
      </c>
      <c r="EX179" s="33">
        <v>0</v>
      </c>
      <c r="EY179" s="33">
        <v>0</v>
      </c>
      <c r="EZ179" s="33">
        <v>0</v>
      </c>
      <c r="FA179" s="33">
        <v>0</v>
      </c>
      <c r="FB179" s="33">
        <v>0</v>
      </c>
      <c r="FC179" s="33">
        <v>0</v>
      </c>
      <c r="FD179" s="33">
        <v>0</v>
      </c>
      <c r="FE179" s="33">
        <v>0</v>
      </c>
      <c r="FF179" s="33">
        <v>0</v>
      </c>
      <c r="FG179" s="33">
        <v>0</v>
      </c>
      <c r="FH179" s="33">
        <v>0</v>
      </c>
      <c r="FI179" s="33">
        <v>0</v>
      </c>
      <c r="FJ179" s="33">
        <v>0</v>
      </c>
      <c r="FK179" s="33">
        <v>0</v>
      </c>
      <c r="FL179" s="33">
        <v>0</v>
      </c>
      <c r="FM179" s="33">
        <v>0</v>
      </c>
      <c r="FN179" s="33">
        <v>0</v>
      </c>
      <c r="FO179" s="33">
        <v>0</v>
      </c>
      <c r="FP179" s="33">
        <v>0</v>
      </c>
      <c r="FQ179" s="33">
        <v>0</v>
      </c>
      <c r="FR179" s="33">
        <v>0</v>
      </c>
      <c r="FS179">
        <v>1</v>
      </c>
    </row>
    <row r="180" spans="1:175" x14ac:dyDescent="0.2">
      <c r="A180" t="s">
        <v>208</v>
      </c>
      <c r="B180" t="s">
        <v>231</v>
      </c>
      <c r="C180">
        <v>42980</v>
      </c>
      <c r="D180">
        <v>0</v>
      </c>
      <c r="E180" s="33">
        <v>0</v>
      </c>
      <c r="F180" s="33">
        <v>0</v>
      </c>
      <c r="G180" s="33">
        <v>0</v>
      </c>
      <c r="H180" s="33">
        <v>0</v>
      </c>
      <c r="I180" s="33">
        <v>0</v>
      </c>
      <c r="J180" s="33">
        <v>0</v>
      </c>
      <c r="K180" s="33">
        <v>0</v>
      </c>
      <c r="L180" s="33">
        <v>0</v>
      </c>
      <c r="M180" s="33">
        <v>0</v>
      </c>
      <c r="N180" s="33">
        <v>0</v>
      </c>
      <c r="O180" s="33">
        <v>0</v>
      </c>
      <c r="P180" s="33">
        <v>0</v>
      </c>
      <c r="Q180" s="33">
        <v>0</v>
      </c>
      <c r="R180" s="33">
        <v>0</v>
      </c>
      <c r="S180" s="33">
        <v>0</v>
      </c>
      <c r="T180" s="33">
        <v>0</v>
      </c>
      <c r="U180" s="33">
        <v>0</v>
      </c>
      <c r="V180" s="33">
        <v>0</v>
      </c>
      <c r="W180" s="33">
        <v>0</v>
      </c>
      <c r="X180" s="33">
        <v>0</v>
      </c>
      <c r="Y180" s="33">
        <v>0</v>
      </c>
      <c r="Z180" s="33">
        <v>0</v>
      </c>
      <c r="AA180" s="33">
        <v>0</v>
      </c>
      <c r="AB180" s="33">
        <v>0</v>
      </c>
      <c r="AC180" s="33">
        <v>0</v>
      </c>
      <c r="AD180" s="33">
        <v>0</v>
      </c>
      <c r="AE180" s="33">
        <v>0</v>
      </c>
      <c r="AF180" s="33">
        <v>0</v>
      </c>
      <c r="AG180" s="33">
        <v>0</v>
      </c>
      <c r="AH180" s="33">
        <v>0</v>
      </c>
      <c r="AI180" s="33">
        <v>0</v>
      </c>
      <c r="AJ180" s="33">
        <v>0</v>
      </c>
      <c r="AK180" s="33">
        <v>0</v>
      </c>
      <c r="AL180" s="33">
        <v>0</v>
      </c>
      <c r="AM180" s="33">
        <v>0</v>
      </c>
      <c r="AN180" s="33">
        <v>0</v>
      </c>
      <c r="AO180" s="33">
        <v>0</v>
      </c>
      <c r="AP180" s="33">
        <v>0</v>
      </c>
      <c r="AQ180" s="33">
        <v>0</v>
      </c>
      <c r="AR180" s="33">
        <v>0</v>
      </c>
      <c r="AS180" s="33">
        <v>0</v>
      </c>
      <c r="AT180" s="33">
        <v>0</v>
      </c>
      <c r="AU180" s="33">
        <v>0</v>
      </c>
      <c r="AV180" s="33">
        <v>0</v>
      </c>
      <c r="AW180" s="33">
        <v>0</v>
      </c>
      <c r="AX180" s="33">
        <v>0</v>
      </c>
      <c r="AY180" s="33">
        <v>0</v>
      </c>
      <c r="AZ180" s="33">
        <v>0</v>
      </c>
      <c r="BA180" s="33">
        <v>0</v>
      </c>
      <c r="BB180" s="33">
        <v>0</v>
      </c>
      <c r="BC180" s="33">
        <v>0</v>
      </c>
      <c r="BD180" s="33">
        <v>0</v>
      </c>
      <c r="BE180" s="33">
        <v>0</v>
      </c>
      <c r="BF180" s="33">
        <v>0</v>
      </c>
      <c r="BG180" s="33">
        <v>0</v>
      </c>
      <c r="BH180" s="33">
        <v>0</v>
      </c>
      <c r="BI180" s="33">
        <v>0</v>
      </c>
      <c r="BJ180" s="33">
        <v>0</v>
      </c>
      <c r="BK180" s="33">
        <v>0</v>
      </c>
      <c r="BL180" s="33">
        <v>0</v>
      </c>
      <c r="BM180" s="33">
        <v>0</v>
      </c>
      <c r="BN180" s="33">
        <v>0</v>
      </c>
      <c r="BO180" s="33">
        <v>0</v>
      </c>
      <c r="BP180" s="33">
        <v>0</v>
      </c>
      <c r="BQ180" s="33">
        <v>0</v>
      </c>
      <c r="BR180" s="33">
        <v>0</v>
      </c>
      <c r="BS180" s="33">
        <v>0</v>
      </c>
      <c r="BT180" s="33">
        <v>0</v>
      </c>
      <c r="BU180" s="33">
        <v>0</v>
      </c>
      <c r="BV180" s="33">
        <v>0</v>
      </c>
      <c r="BW180" s="33">
        <v>0</v>
      </c>
      <c r="BX180" s="33">
        <v>0</v>
      </c>
      <c r="BY180" s="33">
        <v>0</v>
      </c>
      <c r="BZ180" s="33">
        <v>0</v>
      </c>
      <c r="CA180" s="33">
        <v>0</v>
      </c>
      <c r="CB180" s="33">
        <v>0</v>
      </c>
      <c r="CC180" s="33">
        <v>0</v>
      </c>
      <c r="CD180" s="33">
        <v>0</v>
      </c>
      <c r="CE180" s="33">
        <v>0</v>
      </c>
      <c r="CF180" s="33">
        <v>0</v>
      </c>
      <c r="CG180" s="33">
        <v>0</v>
      </c>
      <c r="CH180" s="33">
        <v>0</v>
      </c>
      <c r="CI180" s="33">
        <v>0</v>
      </c>
      <c r="CJ180" s="33">
        <v>0</v>
      </c>
      <c r="CK180" s="33">
        <v>0</v>
      </c>
      <c r="CL180" s="33">
        <v>0</v>
      </c>
      <c r="CM180" s="33">
        <v>0</v>
      </c>
      <c r="CN180" s="33">
        <v>0</v>
      </c>
      <c r="CO180" s="33">
        <v>0</v>
      </c>
      <c r="CP180" s="33">
        <v>0</v>
      </c>
      <c r="CQ180" s="33">
        <v>0</v>
      </c>
      <c r="CR180" s="33">
        <v>0</v>
      </c>
      <c r="CS180" s="33">
        <v>0</v>
      </c>
      <c r="CT180" s="33">
        <v>0</v>
      </c>
      <c r="CU180" s="33">
        <v>0</v>
      </c>
      <c r="CV180" s="33">
        <v>0</v>
      </c>
      <c r="CW180" s="33">
        <v>0</v>
      </c>
      <c r="CX180" s="33">
        <v>0</v>
      </c>
      <c r="CY180" s="33">
        <v>0</v>
      </c>
      <c r="CZ180" s="33">
        <v>0</v>
      </c>
      <c r="DA180" s="33">
        <v>0</v>
      </c>
      <c r="DB180" s="33">
        <v>0</v>
      </c>
      <c r="DC180" s="33">
        <v>0</v>
      </c>
      <c r="DD180" s="33">
        <v>0</v>
      </c>
      <c r="DE180" s="33">
        <v>0</v>
      </c>
      <c r="DF180" s="33">
        <v>0</v>
      </c>
      <c r="DG180" s="33">
        <v>0</v>
      </c>
      <c r="DH180" s="33">
        <v>0</v>
      </c>
      <c r="DI180" s="33">
        <v>0</v>
      </c>
      <c r="DJ180" s="33">
        <v>0</v>
      </c>
      <c r="DK180" s="33">
        <v>0</v>
      </c>
      <c r="DL180" s="33">
        <v>0</v>
      </c>
      <c r="DM180" s="33">
        <v>0</v>
      </c>
      <c r="DN180" s="33">
        <v>0</v>
      </c>
      <c r="DO180" s="33">
        <v>0</v>
      </c>
      <c r="DP180" s="33">
        <v>0</v>
      </c>
      <c r="DQ180" s="33">
        <v>0</v>
      </c>
      <c r="DR180" s="33">
        <v>0</v>
      </c>
      <c r="DS180" s="33">
        <v>0</v>
      </c>
      <c r="DT180" s="33">
        <v>0</v>
      </c>
      <c r="DU180" s="33">
        <v>0</v>
      </c>
      <c r="DV180" s="33">
        <v>0</v>
      </c>
      <c r="DW180" s="33">
        <v>0</v>
      </c>
      <c r="DX180" s="33">
        <v>0</v>
      </c>
      <c r="DY180" s="33">
        <v>0</v>
      </c>
      <c r="DZ180" s="33">
        <v>0</v>
      </c>
      <c r="EA180" s="33">
        <v>0</v>
      </c>
      <c r="EB180" s="33">
        <v>0</v>
      </c>
      <c r="EC180" s="33">
        <v>0</v>
      </c>
      <c r="ED180" s="33">
        <v>0</v>
      </c>
      <c r="EE180" s="33">
        <v>0</v>
      </c>
      <c r="EF180" s="33">
        <v>0</v>
      </c>
      <c r="EG180" s="33">
        <v>0</v>
      </c>
      <c r="EH180" s="33">
        <v>0</v>
      </c>
      <c r="EI180" s="33">
        <v>0</v>
      </c>
      <c r="EJ180" s="33">
        <v>0</v>
      </c>
      <c r="EK180" s="33">
        <v>0</v>
      </c>
      <c r="EL180" s="33">
        <v>0</v>
      </c>
      <c r="EM180" s="33">
        <v>0</v>
      </c>
      <c r="EN180" s="33">
        <v>0</v>
      </c>
      <c r="EO180" s="33">
        <v>0</v>
      </c>
      <c r="EP180" s="33">
        <v>0</v>
      </c>
      <c r="EQ180" s="33">
        <v>0</v>
      </c>
      <c r="ER180" s="33">
        <v>0</v>
      </c>
      <c r="ES180" s="33">
        <v>0</v>
      </c>
      <c r="ET180" s="33">
        <v>0</v>
      </c>
      <c r="EU180" s="33">
        <v>0</v>
      </c>
      <c r="EV180" s="33">
        <v>0</v>
      </c>
      <c r="EW180" s="33">
        <v>0</v>
      </c>
      <c r="EX180" s="33">
        <v>0</v>
      </c>
      <c r="EY180" s="33">
        <v>0</v>
      </c>
      <c r="EZ180" s="33">
        <v>0</v>
      </c>
      <c r="FA180" s="33">
        <v>0</v>
      </c>
      <c r="FB180" s="33">
        <v>0</v>
      </c>
      <c r="FC180" s="33">
        <v>0</v>
      </c>
      <c r="FD180" s="33">
        <v>0</v>
      </c>
      <c r="FE180" s="33">
        <v>0</v>
      </c>
      <c r="FF180" s="33">
        <v>0</v>
      </c>
      <c r="FG180" s="33">
        <v>0</v>
      </c>
      <c r="FH180" s="33">
        <v>0</v>
      </c>
      <c r="FI180" s="33">
        <v>0</v>
      </c>
      <c r="FJ180" s="33">
        <v>0</v>
      </c>
      <c r="FK180" s="33">
        <v>0</v>
      </c>
      <c r="FL180" s="33">
        <v>0</v>
      </c>
      <c r="FM180" s="33">
        <v>0</v>
      </c>
      <c r="FN180" s="33">
        <v>0</v>
      </c>
      <c r="FO180" s="33">
        <v>0</v>
      </c>
      <c r="FP180" s="33">
        <v>0</v>
      </c>
      <c r="FQ180" s="33">
        <v>0</v>
      </c>
      <c r="FR180" s="33">
        <v>0</v>
      </c>
      <c r="FS180">
        <v>1</v>
      </c>
    </row>
    <row r="181" spans="1:175" x14ac:dyDescent="0.2">
      <c r="A181" t="s">
        <v>208</v>
      </c>
      <c r="B181" t="s">
        <v>231</v>
      </c>
      <c r="C181" t="s">
        <v>235</v>
      </c>
      <c r="D181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>
        <v>0</v>
      </c>
      <c r="R181" s="33">
        <v>0</v>
      </c>
      <c r="S181" s="33">
        <v>0</v>
      </c>
      <c r="T181" s="33">
        <v>0</v>
      </c>
      <c r="U181" s="33">
        <v>0</v>
      </c>
      <c r="V181" s="33">
        <v>0</v>
      </c>
      <c r="W181" s="33">
        <v>0</v>
      </c>
      <c r="X181" s="33">
        <v>0</v>
      </c>
      <c r="Y181" s="33">
        <v>0</v>
      </c>
      <c r="Z181" s="33">
        <v>0</v>
      </c>
      <c r="AA181" s="33">
        <v>0</v>
      </c>
      <c r="AB181" s="33">
        <v>0</v>
      </c>
      <c r="AC181" s="33">
        <v>0</v>
      </c>
      <c r="AD181" s="33">
        <v>0</v>
      </c>
      <c r="AE181" s="33">
        <v>0</v>
      </c>
      <c r="AF181" s="33">
        <v>0</v>
      </c>
      <c r="AG181" s="33">
        <v>0</v>
      </c>
      <c r="AH181" s="33">
        <v>0</v>
      </c>
      <c r="AI181" s="33">
        <v>0</v>
      </c>
      <c r="AJ181" s="33">
        <v>0</v>
      </c>
      <c r="AK181" s="33">
        <v>0</v>
      </c>
      <c r="AL181" s="33">
        <v>0</v>
      </c>
      <c r="AM181" s="33">
        <v>0</v>
      </c>
      <c r="AN181" s="33">
        <v>0</v>
      </c>
      <c r="AO181" s="33">
        <v>0</v>
      </c>
      <c r="AP181" s="33">
        <v>0</v>
      </c>
      <c r="AQ181" s="33">
        <v>0</v>
      </c>
      <c r="AR181" s="33">
        <v>0</v>
      </c>
      <c r="AS181" s="33">
        <v>0</v>
      </c>
      <c r="AT181" s="33">
        <v>0</v>
      </c>
      <c r="AU181" s="33">
        <v>0</v>
      </c>
      <c r="AV181" s="33">
        <v>0</v>
      </c>
      <c r="AW181" s="33">
        <v>0</v>
      </c>
      <c r="AX181" s="33">
        <v>0</v>
      </c>
      <c r="AY181" s="33">
        <v>0</v>
      </c>
      <c r="AZ181" s="33">
        <v>0</v>
      </c>
      <c r="BA181" s="33">
        <v>0</v>
      </c>
      <c r="BB181" s="33">
        <v>0</v>
      </c>
      <c r="BC181" s="33">
        <v>0</v>
      </c>
      <c r="BD181" s="33">
        <v>0</v>
      </c>
      <c r="BE181" s="33">
        <v>0</v>
      </c>
      <c r="BF181" s="33">
        <v>0</v>
      </c>
      <c r="BG181" s="33">
        <v>0</v>
      </c>
      <c r="BH181" s="33">
        <v>0</v>
      </c>
      <c r="BI181" s="33">
        <v>0</v>
      </c>
      <c r="BJ181" s="33">
        <v>0</v>
      </c>
      <c r="BK181" s="33">
        <v>0</v>
      </c>
      <c r="BL181" s="33">
        <v>0</v>
      </c>
      <c r="BM181" s="33">
        <v>0</v>
      </c>
      <c r="BN181" s="33">
        <v>0</v>
      </c>
      <c r="BO181" s="33">
        <v>0</v>
      </c>
      <c r="BP181" s="33">
        <v>0</v>
      </c>
      <c r="BQ181" s="33">
        <v>0</v>
      </c>
      <c r="BR181" s="33">
        <v>0</v>
      </c>
      <c r="BS181" s="33">
        <v>0</v>
      </c>
      <c r="BT181" s="33">
        <v>0</v>
      </c>
      <c r="BU181" s="33">
        <v>0</v>
      </c>
      <c r="BV181" s="33">
        <v>0</v>
      </c>
      <c r="BW181" s="33">
        <v>0</v>
      </c>
      <c r="BX181" s="33">
        <v>0</v>
      </c>
      <c r="BY181" s="33">
        <v>0</v>
      </c>
      <c r="BZ181" s="33">
        <v>0</v>
      </c>
      <c r="CA181" s="33">
        <v>0</v>
      </c>
      <c r="CB181" s="33">
        <v>0</v>
      </c>
      <c r="CC181" s="33">
        <v>0</v>
      </c>
      <c r="CD181" s="33">
        <v>0</v>
      </c>
      <c r="CE181" s="33">
        <v>0</v>
      </c>
      <c r="CF181" s="33">
        <v>0</v>
      </c>
      <c r="CG181" s="33">
        <v>0</v>
      </c>
      <c r="CH181" s="33">
        <v>0</v>
      </c>
      <c r="CI181" s="33">
        <v>0</v>
      </c>
      <c r="CJ181" s="33">
        <v>0</v>
      </c>
      <c r="CK181" s="33">
        <v>0</v>
      </c>
      <c r="CL181" s="33">
        <v>0</v>
      </c>
      <c r="CM181" s="33">
        <v>0</v>
      </c>
      <c r="CN181" s="33">
        <v>0</v>
      </c>
      <c r="CO181" s="33">
        <v>0</v>
      </c>
      <c r="CP181" s="33">
        <v>0</v>
      </c>
      <c r="CQ181" s="33">
        <v>0</v>
      </c>
      <c r="CR181" s="33">
        <v>0</v>
      </c>
      <c r="CS181" s="33">
        <v>0</v>
      </c>
      <c r="CT181" s="33">
        <v>0</v>
      </c>
      <c r="CU181" s="33">
        <v>0</v>
      </c>
      <c r="CV181" s="33">
        <v>0</v>
      </c>
      <c r="CW181" s="33">
        <v>0</v>
      </c>
      <c r="CX181" s="33">
        <v>0</v>
      </c>
      <c r="CY181" s="33">
        <v>0</v>
      </c>
      <c r="CZ181" s="33">
        <v>0</v>
      </c>
      <c r="DA181" s="33">
        <v>0</v>
      </c>
      <c r="DB181" s="33">
        <v>0</v>
      </c>
      <c r="DC181" s="33">
        <v>0</v>
      </c>
      <c r="DD181" s="33">
        <v>0</v>
      </c>
      <c r="DE181" s="33">
        <v>0</v>
      </c>
      <c r="DF181" s="33">
        <v>0</v>
      </c>
      <c r="DG181" s="33">
        <v>0</v>
      </c>
      <c r="DH181" s="33">
        <v>0</v>
      </c>
      <c r="DI181" s="33">
        <v>0</v>
      </c>
      <c r="DJ181" s="33">
        <v>0</v>
      </c>
      <c r="DK181" s="33">
        <v>0</v>
      </c>
      <c r="DL181" s="33">
        <v>0</v>
      </c>
      <c r="DM181" s="33">
        <v>0</v>
      </c>
      <c r="DN181" s="33">
        <v>0</v>
      </c>
      <c r="DO181" s="33">
        <v>0</v>
      </c>
      <c r="DP181" s="33">
        <v>0</v>
      </c>
      <c r="DQ181" s="33">
        <v>0</v>
      </c>
      <c r="DR181" s="33">
        <v>0</v>
      </c>
      <c r="DS181" s="33">
        <v>0</v>
      </c>
      <c r="DT181" s="33">
        <v>0</v>
      </c>
      <c r="DU181" s="33">
        <v>0</v>
      </c>
      <c r="DV181" s="33">
        <v>0</v>
      </c>
      <c r="DW181" s="33">
        <v>0</v>
      </c>
      <c r="DX181" s="33">
        <v>0</v>
      </c>
      <c r="DY181" s="33">
        <v>0</v>
      </c>
      <c r="DZ181" s="33">
        <v>0</v>
      </c>
      <c r="EA181" s="33">
        <v>0</v>
      </c>
      <c r="EB181" s="33">
        <v>0</v>
      </c>
      <c r="EC181" s="33">
        <v>0</v>
      </c>
      <c r="ED181" s="33">
        <v>0</v>
      </c>
      <c r="EE181" s="33">
        <v>0</v>
      </c>
      <c r="EF181" s="33">
        <v>0</v>
      </c>
      <c r="EG181" s="33">
        <v>0</v>
      </c>
      <c r="EH181" s="33">
        <v>0</v>
      </c>
      <c r="EI181" s="33">
        <v>0</v>
      </c>
      <c r="EJ181" s="33">
        <v>0</v>
      </c>
      <c r="EK181" s="33">
        <v>0</v>
      </c>
      <c r="EL181" s="33">
        <v>0</v>
      </c>
      <c r="EM181" s="33">
        <v>0</v>
      </c>
      <c r="EN181" s="33">
        <v>0</v>
      </c>
      <c r="EO181" s="33">
        <v>0</v>
      </c>
      <c r="EP181" s="33">
        <v>0</v>
      </c>
      <c r="EQ181" s="33">
        <v>0</v>
      </c>
      <c r="ER181" s="33">
        <v>0</v>
      </c>
      <c r="ES181" s="33">
        <v>0</v>
      </c>
      <c r="ET181" s="33">
        <v>0</v>
      </c>
      <c r="EU181" s="33">
        <v>0</v>
      </c>
      <c r="EV181" s="33">
        <v>0</v>
      </c>
      <c r="EW181" s="33">
        <v>0</v>
      </c>
      <c r="EX181" s="33">
        <v>0</v>
      </c>
      <c r="EY181" s="33">
        <v>0</v>
      </c>
      <c r="EZ181" s="33">
        <v>0</v>
      </c>
      <c r="FA181" s="33">
        <v>0</v>
      </c>
      <c r="FB181" s="33">
        <v>0</v>
      </c>
      <c r="FC181" s="33">
        <v>0</v>
      </c>
      <c r="FD181" s="33">
        <v>0</v>
      </c>
      <c r="FE181" s="33">
        <v>0</v>
      </c>
      <c r="FF181" s="33">
        <v>0</v>
      </c>
      <c r="FG181" s="33">
        <v>0</v>
      </c>
      <c r="FH181" s="33">
        <v>0</v>
      </c>
      <c r="FI181" s="33">
        <v>0</v>
      </c>
      <c r="FJ181" s="33">
        <v>0</v>
      </c>
      <c r="FK181" s="33">
        <v>0</v>
      </c>
      <c r="FL181" s="33">
        <v>0</v>
      </c>
      <c r="FM181" s="33">
        <v>0</v>
      </c>
      <c r="FN181" s="33">
        <v>0</v>
      </c>
      <c r="FO181" s="33">
        <v>0</v>
      </c>
      <c r="FP181" s="33">
        <v>0</v>
      </c>
      <c r="FQ181" s="33">
        <v>0</v>
      </c>
      <c r="FR181" s="33">
        <v>0</v>
      </c>
      <c r="FS181">
        <v>1</v>
      </c>
    </row>
    <row r="182" spans="1:175" x14ac:dyDescent="0.2">
      <c r="A182" t="s">
        <v>208</v>
      </c>
      <c r="B182" t="s">
        <v>214</v>
      </c>
      <c r="C182">
        <v>42978</v>
      </c>
      <c r="D182">
        <v>23</v>
      </c>
      <c r="E182" s="33">
        <v>261.83690000000001</v>
      </c>
      <c r="F182" s="33">
        <v>250.50049999999999</v>
      </c>
      <c r="G182" s="33">
        <v>252.5933</v>
      </c>
      <c r="H182" s="33">
        <v>248.00720000000001</v>
      </c>
      <c r="I182" s="33">
        <v>262.26229999999998</v>
      </c>
      <c r="J182" s="33">
        <v>303.88200000000001</v>
      </c>
      <c r="K182" s="33">
        <v>313.88490000000002</v>
      </c>
      <c r="L182" s="33">
        <v>394.09649999999999</v>
      </c>
      <c r="M182" s="33">
        <v>389.55520000000001</v>
      </c>
      <c r="N182" s="33">
        <v>386.66120000000001</v>
      </c>
      <c r="O182" s="33">
        <v>372.9631</v>
      </c>
      <c r="P182" s="33">
        <v>280.36630000000002</v>
      </c>
      <c r="Q182" s="33">
        <v>279.36559999999997</v>
      </c>
      <c r="R182" s="33">
        <v>328.90410000000003</v>
      </c>
      <c r="S182" s="33">
        <v>340.58049999999997</v>
      </c>
      <c r="T182" s="33">
        <v>308.32470000000001</v>
      </c>
      <c r="U182" s="33">
        <v>286.05720000000002</v>
      </c>
      <c r="V182" s="33">
        <v>277.44319999999999</v>
      </c>
      <c r="W182" s="33">
        <v>227.2535</v>
      </c>
      <c r="X182" s="33">
        <v>204.66460000000001</v>
      </c>
      <c r="Y182" s="33">
        <v>238.18610000000001</v>
      </c>
      <c r="Z182" s="33">
        <v>221.66560000000001</v>
      </c>
      <c r="AA182" s="33">
        <v>177.73650000000001</v>
      </c>
      <c r="AB182" s="33">
        <v>197.7654</v>
      </c>
      <c r="AC182" s="33">
        <v>6.8152499999999998</v>
      </c>
      <c r="AD182" s="33">
        <v>1.8251250000000001</v>
      </c>
      <c r="AE182" s="33">
        <v>6.2451109999999996</v>
      </c>
      <c r="AF182" s="33">
        <v>0.27420600000000001</v>
      </c>
      <c r="AG182" s="33">
        <v>2.4699749999999998</v>
      </c>
      <c r="AH182" s="33">
        <v>-7.6483080000000001</v>
      </c>
      <c r="AI182" s="33">
        <v>-95.576660000000004</v>
      </c>
      <c r="AJ182" s="33">
        <v>-55.716670000000001</v>
      </c>
      <c r="AK182" s="33">
        <v>-62.508629999999997</v>
      </c>
      <c r="AL182" s="33">
        <v>-53.167920000000002</v>
      </c>
      <c r="AM182" s="33">
        <v>-52.490380000000002</v>
      </c>
      <c r="AN182" s="33">
        <v>-142.61680000000001</v>
      </c>
      <c r="AO182" s="33">
        <v>-116.527</v>
      </c>
      <c r="AP182" s="33">
        <v>-38.658549999999998</v>
      </c>
      <c r="AQ182" s="33">
        <v>-16.800529999999998</v>
      </c>
      <c r="AR182" s="33">
        <v>-43.808120000000002</v>
      </c>
      <c r="AS182" s="33">
        <v>-31.08858</v>
      </c>
      <c r="AT182" s="33">
        <v>-38.348480000000002</v>
      </c>
      <c r="AU182" s="33">
        <v>-58.842480000000002</v>
      </c>
      <c r="AV182" s="33">
        <v>-62.002160000000003</v>
      </c>
      <c r="AW182" s="33">
        <v>-23.497409999999999</v>
      </c>
      <c r="AX182" s="33">
        <v>-28.08126</v>
      </c>
      <c r="AY182" s="33">
        <v>-69.75094</v>
      </c>
      <c r="AZ182" s="33">
        <v>-37.897629999999999</v>
      </c>
      <c r="BA182" s="33">
        <v>37.066859999999998</v>
      </c>
      <c r="BB182" s="33">
        <v>28.47467</v>
      </c>
      <c r="BC182" s="33">
        <v>34.12368</v>
      </c>
      <c r="BD182" s="33">
        <v>27.678899999999999</v>
      </c>
      <c r="BE182" s="33">
        <v>35.662329999999997</v>
      </c>
      <c r="BF182" s="33">
        <v>17.304510000000001</v>
      </c>
      <c r="BG182" s="33">
        <v>-76.413970000000006</v>
      </c>
      <c r="BH182" s="33">
        <v>-37.285319999999999</v>
      </c>
      <c r="BI182" s="33">
        <v>-39.977919999999997</v>
      </c>
      <c r="BJ182" s="33">
        <v>-29.674800000000001</v>
      </c>
      <c r="BK182" s="33">
        <v>-40.244929999999997</v>
      </c>
      <c r="BL182" s="33">
        <v>-68.234440000000006</v>
      </c>
      <c r="BM182" s="33">
        <v>-44.248820000000002</v>
      </c>
      <c r="BN182" s="33">
        <v>19.302510000000002</v>
      </c>
      <c r="BO182" s="33">
        <v>31.316120000000002</v>
      </c>
      <c r="BP182" s="33">
        <v>-19.405149999999999</v>
      </c>
      <c r="BQ182" s="33">
        <v>-14.062430000000001</v>
      </c>
      <c r="BR182" s="33">
        <v>-25.18056</v>
      </c>
      <c r="BS182" s="33">
        <v>-47.068820000000002</v>
      </c>
      <c r="BT182" s="33">
        <v>-51.746989999999997</v>
      </c>
      <c r="BU182" s="33">
        <v>-8.9079899999999999</v>
      </c>
      <c r="BV182" s="33">
        <v>-14.81386</v>
      </c>
      <c r="BW182" s="33">
        <v>-57.934429999999999</v>
      </c>
      <c r="BX182" s="33">
        <v>-28.612380000000002</v>
      </c>
      <c r="BY182" s="33">
        <v>58.019039999999997</v>
      </c>
      <c r="BZ182" s="33">
        <v>46.93206</v>
      </c>
      <c r="CA182" s="33">
        <v>53.432290000000002</v>
      </c>
      <c r="CB182" s="33">
        <v>46.659309999999998</v>
      </c>
      <c r="CC182" s="33">
        <v>58.651260000000001</v>
      </c>
      <c r="CD182" s="33">
        <v>34.586759999999998</v>
      </c>
      <c r="CE182" s="33">
        <v>-63.141950000000001</v>
      </c>
      <c r="CF182" s="33">
        <v>-24.519819999999999</v>
      </c>
      <c r="CG182" s="33">
        <v>-24.37322</v>
      </c>
      <c r="CH182" s="33">
        <v>-13.40353</v>
      </c>
      <c r="CI182" s="33">
        <v>-31.763770000000001</v>
      </c>
      <c r="CJ182" s="33">
        <v>-16.717420000000001</v>
      </c>
      <c r="CK182" s="33">
        <v>5.8108320000000004</v>
      </c>
      <c r="CL182" s="33">
        <v>59.446159999999999</v>
      </c>
      <c r="CM182" s="33">
        <v>64.641570000000002</v>
      </c>
      <c r="CN182" s="33">
        <v>-2.5037199999999999</v>
      </c>
      <c r="CO182" s="33">
        <v>-2.2701699999999998</v>
      </c>
      <c r="CP182" s="33">
        <v>-16.060490000000001</v>
      </c>
      <c r="CQ182" s="33">
        <v>-38.914430000000003</v>
      </c>
      <c r="CR182" s="33">
        <v>-44.644300000000001</v>
      </c>
      <c r="CS182" s="33">
        <v>1.1966000000000001</v>
      </c>
      <c r="CT182" s="33">
        <v>-5.6249010000000004</v>
      </c>
      <c r="CU182" s="33">
        <v>-49.750349999999997</v>
      </c>
      <c r="CV182" s="33">
        <v>-22.181439999999998</v>
      </c>
      <c r="CW182" s="33">
        <v>78.971209999999999</v>
      </c>
      <c r="CX182" s="33">
        <v>65.389449999999997</v>
      </c>
      <c r="CY182" s="33">
        <v>72.740899999999996</v>
      </c>
      <c r="CZ182" s="33">
        <v>65.639719999999997</v>
      </c>
      <c r="DA182" s="33">
        <v>81.640190000000004</v>
      </c>
      <c r="DB182" s="33">
        <v>51.869010000000003</v>
      </c>
      <c r="DC182" s="33">
        <v>-49.869929999999997</v>
      </c>
      <c r="DD182" s="33">
        <v>-11.75432</v>
      </c>
      <c r="DE182" s="33">
        <v>-8.7685189999999995</v>
      </c>
      <c r="DF182" s="33">
        <v>2.867737</v>
      </c>
      <c r="DG182" s="33">
        <v>-23.282609999999998</v>
      </c>
      <c r="DH182" s="33">
        <v>34.799599999999998</v>
      </c>
      <c r="DI182" s="33">
        <v>55.870480000000001</v>
      </c>
      <c r="DJ182" s="33">
        <v>99.58981</v>
      </c>
      <c r="DK182" s="33">
        <v>97.967020000000005</v>
      </c>
      <c r="DL182" s="33">
        <v>14.39771</v>
      </c>
      <c r="DM182" s="33">
        <v>9.5220920000000007</v>
      </c>
      <c r="DN182" s="33">
        <v>-6.9404250000000003</v>
      </c>
      <c r="DO182" s="33">
        <v>-30.76003</v>
      </c>
      <c r="DP182" s="33">
        <v>-37.541600000000003</v>
      </c>
      <c r="DQ182" s="33">
        <v>11.30119</v>
      </c>
      <c r="DR182" s="33">
        <v>3.56406</v>
      </c>
      <c r="DS182" s="33">
        <v>-41.566270000000003</v>
      </c>
      <c r="DT182" s="33">
        <v>-15.750500000000001</v>
      </c>
      <c r="DU182" s="33">
        <v>109.22280000000001</v>
      </c>
      <c r="DV182" s="33">
        <v>92.038989999999998</v>
      </c>
      <c r="DW182" s="33">
        <v>100.6195</v>
      </c>
      <c r="DX182" s="33">
        <v>93.044409999999999</v>
      </c>
      <c r="DY182" s="33">
        <v>114.8325</v>
      </c>
      <c r="DZ182" s="33">
        <v>76.821830000000006</v>
      </c>
      <c r="EA182" s="33">
        <v>-30.707239999999999</v>
      </c>
      <c r="EB182" s="33">
        <v>6.6770300000000002</v>
      </c>
      <c r="EC182" s="33">
        <v>13.76219</v>
      </c>
      <c r="ED182" s="33">
        <v>26.360859999999999</v>
      </c>
      <c r="EE182" s="33">
        <v>-11.03716</v>
      </c>
      <c r="EF182" s="33">
        <v>109.182</v>
      </c>
      <c r="EG182" s="33">
        <v>128.14869999999999</v>
      </c>
      <c r="EH182" s="33">
        <v>157.55090000000001</v>
      </c>
      <c r="EI182" s="33">
        <v>146.08369999999999</v>
      </c>
      <c r="EJ182" s="33">
        <v>38.800690000000003</v>
      </c>
      <c r="EK182" s="33">
        <v>26.548249999999999</v>
      </c>
      <c r="EL182" s="33">
        <v>6.2275</v>
      </c>
      <c r="EM182" s="33">
        <v>-18.98638</v>
      </c>
      <c r="EN182" s="33">
        <v>-27.286439999999999</v>
      </c>
      <c r="EO182" s="33">
        <v>25.890609999999999</v>
      </c>
      <c r="EP182" s="33">
        <v>16.83146</v>
      </c>
      <c r="EQ182" s="33">
        <v>-29.749770000000002</v>
      </c>
      <c r="ER182" s="33">
        <v>-6.465249</v>
      </c>
      <c r="ES182" s="33">
        <v>74.699510000000004</v>
      </c>
      <c r="ET182" s="33">
        <v>73.665210000000002</v>
      </c>
      <c r="EU182" s="33">
        <v>72.980469999999997</v>
      </c>
      <c r="EV182" s="33">
        <v>72.542900000000003</v>
      </c>
      <c r="EW182" s="33">
        <v>73.236840000000001</v>
      </c>
      <c r="EX182" s="33">
        <v>72.316050000000004</v>
      </c>
      <c r="EY182" s="33">
        <v>71.809719999999999</v>
      </c>
      <c r="EZ182" s="33">
        <v>70.989879999999999</v>
      </c>
      <c r="FA182" s="33">
        <v>75.077730000000003</v>
      </c>
      <c r="FB182" s="33">
        <v>81.047550000000001</v>
      </c>
      <c r="FC182" s="33">
        <v>85.094790000000003</v>
      </c>
      <c r="FD182" s="33">
        <v>88.948130000000006</v>
      </c>
      <c r="FE182" s="33">
        <v>91.955860000000001</v>
      </c>
      <c r="FF182" s="33">
        <v>91.374399999999994</v>
      </c>
      <c r="FG182" s="33">
        <v>90.282259999999994</v>
      </c>
      <c r="FH182" s="33">
        <v>88.618899999999996</v>
      </c>
      <c r="FI182" s="33">
        <v>88.787949999999995</v>
      </c>
      <c r="FJ182" s="33">
        <v>88.117189999999994</v>
      </c>
      <c r="FK182" s="33">
        <v>88.466970000000003</v>
      </c>
      <c r="FL182" s="33">
        <v>82.477909999999994</v>
      </c>
      <c r="FM182" s="33">
        <v>78.640159999999995</v>
      </c>
      <c r="FN182" s="33">
        <v>77.08202</v>
      </c>
      <c r="FO182" s="33">
        <v>75.686580000000006</v>
      </c>
      <c r="FP182" s="33">
        <v>73.349180000000004</v>
      </c>
      <c r="FQ182" s="33">
        <v>354.7029</v>
      </c>
      <c r="FR182" s="33">
        <v>53.150880000000001</v>
      </c>
      <c r="FS182">
        <v>0</v>
      </c>
    </row>
    <row r="183" spans="1:175" x14ac:dyDescent="0.2">
      <c r="A183" t="s">
        <v>208</v>
      </c>
      <c r="B183" t="s">
        <v>214</v>
      </c>
      <c r="C183">
        <v>42979</v>
      </c>
      <c r="D183">
        <v>22</v>
      </c>
      <c r="E183" s="33">
        <v>250.23689999999999</v>
      </c>
      <c r="F183" s="33">
        <v>242.31309999999999</v>
      </c>
      <c r="G183" s="33">
        <v>236.8775</v>
      </c>
      <c r="H183" s="33">
        <v>241.05350000000001</v>
      </c>
      <c r="I183" s="33">
        <v>258.84019999999998</v>
      </c>
      <c r="J183" s="33">
        <v>266.90839999999997</v>
      </c>
      <c r="K183" s="33">
        <v>311.0702</v>
      </c>
      <c r="L183" s="33">
        <v>367.43959999999998</v>
      </c>
      <c r="M183" s="33">
        <v>382.3236</v>
      </c>
      <c r="N183" s="33">
        <v>387.91809999999998</v>
      </c>
      <c r="O183" s="33">
        <v>372.34410000000003</v>
      </c>
      <c r="P183" s="33">
        <v>387.33150000000001</v>
      </c>
      <c r="Q183" s="33">
        <v>392.31819999999999</v>
      </c>
      <c r="R183" s="33">
        <v>373.61880000000002</v>
      </c>
      <c r="S183" s="33">
        <v>349.70370000000003</v>
      </c>
      <c r="T183" s="33">
        <v>319.49209999999999</v>
      </c>
      <c r="U183" s="33">
        <v>296.61189999999999</v>
      </c>
      <c r="V183" s="33">
        <v>280.99790000000002</v>
      </c>
      <c r="W183" s="33">
        <v>333.59660000000002</v>
      </c>
      <c r="X183" s="33">
        <v>296.78989999999999</v>
      </c>
      <c r="Y183" s="33">
        <v>263.70710000000003</v>
      </c>
      <c r="Z183" s="33">
        <v>247.15090000000001</v>
      </c>
      <c r="AA183" s="33">
        <v>213.1575</v>
      </c>
      <c r="AB183" s="33">
        <v>226.178</v>
      </c>
      <c r="AC183" s="33">
        <v>-2.7267030000000001</v>
      </c>
      <c r="AD183" s="33">
        <v>-5.1259649999999999</v>
      </c>
      <c r="AE183" s="33">
        <v>-6.0877559999999997</v>
      </c>
      <c r="AF183" s="33">
        <v>-1.9539359999999999</v>
      </c>
      <c r="AG183" s="33">
        <v>10.654199999999999</v>
      </c>
      <c r="AH183" s="33">
        <v>-23.46574</v>
      </c>
      <c r="AI183" s="33">
        <v>-90.457440000000005</v>
      </c>
      <c r="AJ183" s="33">
        <v>-39.636409999999998</v>
      </c>
      <c r="AK183" s="33">
        <v>-21.103339999999999</v>
      </c>
      <c r="AL183" s="33">
        <v>-69.724680000000006</v>
      </c>
      <c r="AM183" s="33">
        <v>-17.875170000000001</v>
      </c>
      <c r="AN183" s="33">
        <v>12.70698</v>
      </c>
      <c r="AO183" s="33">
        <v>17.853670000000001</v>
      </c>
      <c r="AP183" s="33">
        <v>5.9198539999999999</v>
      </c>
      <c r="AQ183" s="33">
        <v>-3.5006930000000001</v>
      </c>
      <c r="AR183" s="33">
        <v>-2.5783770000000001</v>
      </c>
      <c r="AS183" s="33">
        <v>-13.95804</v>
      </c>
      <c r="AT183" s="33">
        <v>-25.38017</v>
      </c>
      <c r="AU183" s="33">
        <v>15.06503</v>
      </c>
      <c r="AV183" s="33">
        <v>-8.4332100000000008</v>
      </c>
      <c r="AW183" s="33">
        <v>-4.9021540000000003</v>
      </c>
      <c r="AX183" s="33">
        <v>-8.3082860000000007</v>
      </c>
      <c r="AY183" s="33">
        <v>-26.99239</v>
      </c>
      <c r="AZ183" s="33">
        <v>-19.102060000000002</v>
      </c>
      <c r="BA183" s="33">
        <v>23.531580000000002</v>
      </c>
      <c r="BB183" s="33">
        <v>18.1221</v>
      </c>
      <c r="BC183" s="33">
        <v>16.358309999999999</v>
      </c>
      <c r="BD183" s="33">
        <v>21.76737</v>
      </c>
      <c r="BE183" s="33">
        <v>38.507820000000002</v>
      </c>
      <c r="BF183" s="33">
        <v>-9.4045830000000006</v>
      </c>
      <c r="BG183" s="33">
        <v>-52.34272</v>
      </c>
      <c r="BH183" s="33">
        <v>4.6286480000000001</v>
      </c>
      <c r="BI183" s="33">
        <v>19.828849999999999</v>
      </c>
      <c r="BJ183" s="33">
        <v>-28.965389999999999</v>
      </c>
      <c r="BK183" s="33">
        <v>18.309239999999999</v>
      </c>
      <c r="BL183" s="33">
        <v>72.102350000000001</v>
      </c>
      <c r="BM183" s="33">
        <v>77.267719999999997</v>
      </c>
      <c r="BN183" s="33">
        <v>60.399810000000002</v>
      </c>
      <c r="BO183" s="33">
        <v>43.186920000000001</v>
      </c>
      <c r="BP183" s="33">
        <v>24.406269999999999</v>
      </c>
      <c r="BQ183" s="33">
        <v>1.8264659999999999</v>
      </c>
      <c r="BR183" s="33">
        <v>-12.089040000000001</v>
      </c>
      <c r="BS183" s="33">
        <v>53.236840000000001</v>
      </c>
      <c r="BT183" s="33">
        <v>24.30904</v>
      </c>
      <c r="BU183" s="33">
        <v>19.71453</v>
      </c>
      <c r="BV183" s="33">
        <v>13.36767</v>
      </c>
      <c r="BW183" s="33">
        <v>-13.59788</v>
      </c>
      <c r="BX183" s="33">
        <v>1.011282</v>
      </c>
      <c r="BY183" s="33">
        <v>41.717979999999997</v>
      </c>
      <c r="BZ183" s="33">
        <v>34.223640000000003</v>
      </c>
      <c r="CA183" s="33">
        <v>31.904389999999999</v>
      </c>
      <c r="CB183" s="33">
        <v>38.196680000000001</v>
      </c>
      <c r="CC183" s="33">
        <v>57.799160000000001</v>
      </c>
      <c r="CD183" s="33">
        <v>0.33413290000000001</v>
      </c>
      <c r="CE183" s="33">
        <v>-25.944579999999998</v>
      </c>
      <c r="CF183" s="33">
        <v>35.286490000000001</v>
      </c>
      <c r="CG183" s="33">
        <v>48.178359999999998</v>
      </c>
      <c r="CH183" s="33">
        <v>-0.73564019999999997</v>
      </c>
      <c r="CI183" s="33">
        <v>43.370449999999998</v>
      </c>
      <c r="CJ183" s="33">
        <v>113.2394</v>
      </c>
      <c r="CK183" s="33">
        <v>118.4177</v>
      </c>
      <c r="CL183" s="33">
        <v>98.132459999999995</v>
      </c>
      <c r="CM183" s="33">
        <v>75.522620000000003</v>
      </c>
      <c r="CN183" s="33">
        <v>43.095750000000002</v>
      </c>
      <c r="CO183" s="33">
        <v>12.75877</v>
      </c>
      <c r="CP183" s="33">
        <v>-2.8836430000000002</v>
      </c>
      <c r="CQ183" s="33">
        <v>79.674509999999998</v>
      </c>
      <c r="CR183" s="33">
        <v>46.986229999999999</v>
      </c>
      <c r="CS183" s="33">
        <v>36.76397</v>
      </c>
      <c r="CT183" s="33">
        <v>28.380369999999999</v>
      </c>
      <c r="CU183" s="33">
        <v>-4.3208799999999998</v>
      </c>
      <c r="CV183" s="33">
        <v>14.94172</v>
      </c>
      <c r="CW183" s="33">
        <v>59.904380000000003</v>
      </c>
      <c r="CX183" s="33">
        <v>50.325180000000003</v>
      </c>
      <c r="CY183" s="33">
        <v>47.450470000000003</v>
      </c>
      <c r="CZ183" s="33">
        <v>54.625979999999998</v>
      </c>
      <c r="DA183" s="33">
        <v>77.090500000000006</v>
      </c>
      <c r="DB183" s="33">
        <v>10.072850000000001</v>
      </c>
      <c r="DC183" s="33">
        <v>0.45355780000000001</v>
      </c>
      <c r="DD183" s="33">
        <v>65.944339999999997</v>
      </c>
      <c r="DE183" s="33">
        <v>76.527869999999993</v>
      </c>
      <c r="DF183" s="33">
        <v>27.494109999999999</v>
      </c>
      <c r="DG183" s="33">
        <v>68.431659999999994</v>
      </c>
      <c r="DH183" s="33">
        <v>154.37639999999999</v>
      </c>
      <c r="DI183" s="33">
        <v>159.5677</v>
      </c>
      <c r="DJ183" s="33">
        <v>135.86510000000001</v>
      </c>
      <c r="DK183" s="33">
        <v>107.8583</v>
      </c>
      <c r="DL183" s="33">
        <v>61.785229999999999</v>
      </c>
      <c r="DM183" s="33">
        <v>23.69107</v>
      </c>
      <c r="DN183" s="33">
        <v>6.321752</v>
      </c>
      <c r="DO183" s="33">
        <v>106.1122</v>
      </c>
      <c r="DP183" s="33">
        <v>69.663409999999999</v>
      </c>
      <c r="DQ183" s="33">
        <v>53.813409999999998</v>
      </c>
      <c r="DR183" s="33">
        <v>43.393070000000002</v>
      </c>
      <c r="DS183" s="33">
        <v>4.9561169999999999</v>
      </c>
      <c r="DT183" s="33">
        <v>28.872160000000001</v>
      </c>
      <c r="DU183" s="33">
        <v>86.162660000000002</v>
      </c>
      <c r="DV183" s="33">
        <v>73.573250000000002</v>
      </c>
      <c r="DW183" s="33">
        <v>69.896540000000002</v>
      </c>
      <c r="DX183" s="33">
        <v>78.347290000000001</v>
      </c>
      <c r="DY183" s="33">
        <v>104.94410000000001</v>
      </c>
      <c r="DZ183" s="33">
        <v>24.13401</v>
      </c>
      <c r="EA183" s="33">
        <v>38.568280000000001</v>
      </c>
      <c r="EB183" s="33">
        <v>110.2094</v>
      </c>
      <c r="EC183" s="33">
        <v>117.4601</v>
      </c>
      <c r="ED183" s="33">
        <v>68.253399999999999</v>
      </c>
      <c r="EE183" s="33">
        <v>104.6161</v>
      </c>
      <c r="EF183" s="33">
        <v>213.77180000000001</v>
      </c>
      <c r="EG183" s="33">
        <v>218.98169999999999</v>
      </c>
      <c r="EH183" s="33">
        <v>190.3451</v>
      </c>
      <c r="EI183" s="33">
        <v>154.54589999999999</v>
      </c>
      <c r="EJ183" s="33">
        <v>88.769869999999997</v>
      </c>
      <c r="EK183" s="33">
        <v>39.475580000000001</v>
      </c>
      <c r="EL183" s="33">
        <v>19.612880000000001</v>
      </c>
      <c r="EM183" s="33">
        <v>144.28399999999999</v>
      </c>
      <c r="EN183" s="33">
        <v>102.4057</v>
      </c>
      <c r="EO183" s="33">
        <v>78.430090000000007</v>
      </c>
      <c r="EP183" s="33">
        <v>65.069019999999995</v>
      </c>
      <c r="EQ183" s="33">
        <v>18.350629999999999</v>
      </c>
      <c r="ER183" s="33">
        <v>48.985500000000002</v>
      </c>
      <c r="ES183" s="33">
        <v>74.060720000000003</v>
      </c>
      <c r="ET183" s="33">
        <v>74.856309999999993</v>
      </c>
      <c r="EU183" s="33">
        <v>73.596689999999995</v>
      </c>
      <c r="EV183" s="33">
        <v>73.433989999999994</v>
      </c>
      <c r="EW183" s="33">
        <v>72.327200000000005</v>
      </c>
      <c r="EX183" s="33">
        <v>71.828950000000006</v>
      </c>
      <c r="EY183" s="33">
        <v>72.819360000000003</v>
      </c>
      <c r="EZ183" s="33">
        <v>72.502170000000007</v>
      </c>
      <c r="FA183" s="33">
        <v>79.66216</v>
      </c>
      <c r="FB183" s="33">
        <v>87.715609999999998</v>
      </c>
      <c r="FC183" s="33">
        <v>92.524249999999995</v>
      </c>
      <c r="FD183" s="33">
        <v>95.523560000000003</v>
      </c>
      <c r="FE183" s="33">
        <v>96.323750000000004</v>
      </c>
      <c r="FF183" s="33">
        <v>96.90598</v>
      </c>
      <c r="FG183" s="33">
        <v>96.702809999999999</v>
      </c>
      <c r="FH183" s="33">
        <v>96.260279999999995</v>
      </c>
      <c r="FI183" s="33">
        <v>95.300169999999994</v>
      </c>
      <c r="FJ183" s="33">
        <v>92.699809999999999</v>
      </c>
      <c r="FK183" s="33">
        <v>90.109350000000006</v>
      </c>
      <c r="FL183" s="33">
        <v>86.763059999999996</v>
      </c>
      <c r="FM183" s="33">
        <v>82.738939999999999</v>
      </c>
      <c r="FN183" s="33">
        <v>80.690160000000006</v>
      </c>
      <c r="FO183" s="33">
        <v>79.300399999999996</v>
      </c>
      <c r="FP183" s="33">
        <v>77.65428</v>
      </c>
      <c r="FQ183" s="33">
        <v>670.43119999999999</v>
      </c>
      <c r="FR183" s="33">
        <v>48.720579999999998</v>
      </c>
      <c r="FS183">
        <v>0</v>
      </c>
    </row>
    <row r="184" spans="1:175" x14ac:dyDescent="0.2">
      <c r="A184" t="s">
        <v>208</v>
      </c>
      <c r="B184" t="s">
        <v>214</v>
      </c>
      <c r="C184">
        <v>42980</v>
      </c>
      <c r="D184">
        <v>22</v>
      </c>
      <c r="E184" s="33">
        <v>234.98779999999999</v>
      </c>
      <c r="F184" s="33">
        <v>234.34710000000001</v>
      </c>
      <c r="G184" s="33">
        <v>229.82300000000001</v>
      </c>
      <c r="H184" s="33">
        <v>231.04750000000001</v>
      </c>
      <c r="I184" s="33">
        <v>184.1696</v>
      </c>
      <c r="J184" s="33">
        <v>168.99379999999999</v>
      </c>
      <c r="K184" s="33">
        <v>141.3888</v>
      </c>
      <c r="L184" s="33">
        <v>136.72059999999999</v>
      </c>
      <c r="M184" s="33">
        <v>143.2826</v>
      </c>
      <c r="N184" s="33">
        <v>139.18879999999999</v>
      </c>
      <c r="O184" s="33">
        <v>152.45249999999999</v>
      </c>
      <c r="P184" s="33">
        <v>159.04419999999999</v>
      </c>
      <c r="Q184" s="33">
        <v>149.0984</v>
      </c>
      <c r="R184" s="33">
        <v>186.18119999999999</v>
      </c>
      <c r="S184" s="33">
        <v>190.69450000000001</v>
      </c>
      <c r="T184" s="33">
        <v>202.7182</v>
      </c>
      <c r="U184" s="33">
        <v>200.01570000000001</v>
      </c>
      <c r="V184" s="33">
        <v>218.6294</v>
      </c>
      <c r="W184" s="33">
        <v>223.7157</v>
      </c>
      <c r="X184" s="33">
        <v>218.29249999999999</v>
      </c>
      <c r="Y184" s="33">
        <v>204.25229999999999</v>
      </c>
      <c r="Z184" s="33">
        <v>184.0146</v>
      </c>
      <c r="AA184" s="33">
        <v>165.65940000000001</v>
      </c>
      <c r="AB184" s="33">
        <v>164.85390000000001</v>
      </c>
      <c r="AC184" s="33">
        <v>-12.70327</v>
      </c>
      <c r="AD184" s="33">
        <v>-13.642659999999999</v>
      </c>
      <c r="AE184" s="33">
        <v>-12.791119999999999</v>
      </c>
      <c r="AF184" s="33">
        <v>-16.895620000000001</v>
      </c>
      <c r="AG184" s="33">
        <v>-35.042479999999998</v>
      </c>
      <c r="AH184" s="33">
        <v>-82.666849999999997</v>
      </c>
      <c r="AI184" s="33">
        <v>-149.1995</v>
      </c>
      <c r="AJ184" s="33">
        <v>-156.8288</v>
      </c>
      <c r="AK184" s="33">
        <v>-145.35939999999999</v>
      </c>
      <c r="AL184" s="33">
        <v>-138.4537</v>
      </c>
      <c r="AM184" s="33">
        <v>-114.3631</v>
      </c>
      <c r="AN184" s="33">
        <v>-103.7231</v>
      </c>
      <c r="AO184" s="33">
        <v>-113.73869999999999</v>
      </c>
      <c r="AP184" s="33">
        <v>-51.369050000000001</v>
      </c>
      <c r="AQ184" s="33">
        <v>-44.050060000000002</v>
      </c>
      <c r="AR184" s="33">
        <v>-38.765779999999999</v>
      </c>
      <c r="AS184" s="33">
        <v>-50.464460000000003</v>
      </c>
      <c r="AT184" s="33">
        <v>-47.520220000000002</v>
      </c>
      <c r="AU184" s="33">
        <v>-61.7791</v>
      </c>
      <c r="AV184" s="33">
        <v>-67.048090000000002</v>
      </c>
      <c r="AW184" s="33">
        <v>-78.248369999999994</v>
      </c>
      <c r="AX184" s="33">
        <v>-90.125389999999996</v>
      </c>
      <c r="AY184" s="33">
        <v>-112.7803</v>
      </c>
      <c r="AZ184" s="33">
        <v>-105.2366</v>
      </c>
      <c r="BA184" s="33">
        <v>12.299429999999999</v>
      </c>
      <c r="BB184" s="33">
        <v>12.287739999999999</v>
      </c>
      <c r="BC184" s="33">
        <v>11.018980000000001</v>
      </c>
      <c r="BD184" s="33">
        <v>8.3147749999999991</v>
      </c>
      <c r="BE184" s="33">
        <v>-25.434380000000001</v>
      </c>
      <c r="BF184" s="33">
        <v>-61.096359999999997</v>
      </c>
      <c r="BG184" s="33">
        <v>-113.48860000000001</v>
      </c>
      <c r="BH184" s="33">
        <v>-121.4258</v>
      </c>
      <c r="BI184" s="33">
        <v>-110.73</v>
      </c>
      <c r="BJ184" s="33">
        <v>-102.3725</v>
      </c>
      <c r="BK184" s="33">
        <v>-77.964740000000006</v>
      </c>
      <c r="BL184" s="33">
        <v>-66.048240000000007</v>
      </c>
      <c r="BM184" s="33">
        <v>-78.500249999999994</v>
      </c>
      <c r="BN184" s="33">
        <v>-28.212669999999999</v>
      </c>
      <c r="BO184" s="33">
        <v>-19.442699999999999</v>
      </c>
      <c r="BP184" s="33">
        <v>-12.98302</v>
      </c>
      <c r="BQ184" s="33">
        <v>-28.0976</v>
      </c>
      <c r="BR184" s="33">
        <v>-26.461539999999999</v>
      </c>
      <c r="BS184" s="33">
        <v>-41.59299</v>
      </c>
      <c r="BT184" s="33">
        <v>-46.15802</v>
      </c>
      <c r="BU184" s="33">
        <v>-57.377809999999997</v>
      </c>
      <c r="BV184" s="33">
        <v>-68.972279999999998</v>
      </c>
      <c r="BW184" s="33">
        <v>-85.732669999999999</v>
      </c>
      <c r="BX184" s="33">
        <v>-79.52467</v>
      </c>
      <c r="BY184" s="33">
        <v>29.616219999999998</v>
      </c>
      <c r="BZ184" s="33">
        <v>30.247060000000001</v>
      </c>
      <c r="CA184" s="33">
        <v>27.509789999999999</v>
      </c>
      <c r="CB184" s="33">
        <v>25.77542</v>
      </c>
      <c r="CC184" s="33">
        <v>-18.77984</v>
      </c>
      <c r="CD184" s="33">
        <v>-46.156700000000001</v>
      </c>
      <c r="CE184" s="33">
        <v>-88.755409999999998</v>
      </c>
      <c r="CF184" s="33">
        <v>-96.905749999999998</v>
      </c>
      <c r="CG184" s="33">
        <v>-86.745800000000003</v>
      </c>
      <c r="CH184" s="33">
        <v>-77.382739999999998</v>
      </c>
      <c r="CI184" s="33">
        <v>-52.755369999999999</v>
      </c>
      <c r="CJ184" s="33">
        <v>-39.954749999999997</v>
      </c>
      <c r="CK184" s="33">
        <v>-54.094239999999999</v>
      </c>
      <c r="CL184" s="33">
        <v>-12.174630000000001</v>
      </c>
      <c r="CM184" s="33">
        <v>-2.3997120000000001</v>
      </c>
      <c r="CN184" s="33">
        <v>4.8740350000000001</v>
      </c>
      <c r="CO184" s="33">
        <v>-12.60638</v>
      </c>
      <c r="CP184" s="33">
        <v>-11.87636</v>
      </c>
      <c r="CQ184" s="33">
        <v>-27.61215</v>
      </c>
      <c r="CR184" s="33">
        <v>-31.689620000000001</v>
      </c>
      <c r="CS184" s="33">
        <v>-42.922919999999998</v>
      </c>
      <c r="CT184" s="33">
        <v>-54.321710000000003</v>
      </c>
      <c r="CU184" s="33">
        <v>-66.999560000000002</v>
      </c>
      <c r="CV184" s="33">
        <v>-61.716659999999997</v>
      </c>
      <c r="CW184" s="33">
        <v>46.933010000000003</v>
      </c>
      <c r="CX184" s="33">
        <v>48.206380000000003</v>
      </c>
      <c r="CY184" s="33">
        <v>44.000599999999999</v>
      </c>
      <c r="CZ184" s="33">
        <v>43.236060000000002</v>
      </c>
      <c r="DA184" s="33">
        <v>-12.125299999999999</v>
      </c>
      <c r="DB184" s="33">
        <v>-31.217040000000001</v>
      </c>
      <c r="DC184" s="33">
        <v>-64.022189999999995</v>
      </c>
      <c r="DD184" s="33">
        <v>-72.385729999999995</v>
      </c>
      <c r="DE184" s="33">
        <v>-62.761569999999999</v>
      </c>
      <c r="DF184" s="33">
        <v>-52.393000000000001</v>
      </c>
      <c r="DG184" s="33">
        <v>-27.546009999999999</v>
      </c>
      <c r="DH184" s="33">
        <v>-13.86126</v>
      </c>
      <c r="DI184" s="33">
        <v>-29.688220000000001</v>
      </c>
      <c r="DJ184" s="33">
        <v>3.86341</v>
      </c>
      <c r="DK184" s="33">
        <v>14.643269999999999</v>
      </c>
      <c r="DL184" s="33">
        <v>22.731089999999998</v>
      </c>
      <c r="DM184" s="33">
        <v>2.8848400000000001</v>
      </c>
      <c r="DN184" s="33">
        <v>2.7088169999999998</v>
      </c>
      <c r="DO184" s="33">
        <v>-13.631309999999999</v>
      </c>
      <c r="DP184" s="33">
        <v>-17.221219999999999</v>
      </c>
      <c r="DQ184" s="33">
        <v>-28.468029999999999</v>
      </c>
      <c r="DR184" s="33">
        <v>-39.671129999999998</v>
      </c>
      <c r="DS184" s="33">
        <v>-48.266440000000003</v>
      </c>
      <c r="DT184" s="33">
        <v>-43.908650000000002</v>
      </c>
      <c r="DU184" s="33">
        <v>71.93571</v>
      </c>
      <c r="DV184" s="33">
        <v>74.136780000000002</v>
      </c>
      <c r="DW184" s="33">
        <v>67.81071</v>
      </c>
      <c r="DX184" s="33">
        <v>68.446460000000002</v>
      </c>
      <c r="DY184" s="33">
        <v>-2.5171950000000001</v>
      </c>
      <c r="DZ184" s="33">
        <v>-9.6465530000000008</v>
      </c>
      <c r="EA184" s="33">
        <v>-28.311340000000001</v>
      </c>
      <c r="EB184" s="33">
        <v>-36.98274</v>
      </c>
      <c r="EC184" s="33">
        <v>-28.132149999999999</v>
      </c>
      <c r="ED184" s="33">
        <v>-16.311779999999999</v>
      </c>
      <c r="EE184" s="33">
        <v>8.8523130000000005</v>
      </c>
      <c r="EF184" s="33">
        <v>23.813600000000001</v>
      </c>
      <c r="EG184" s="33">
        <v>5.5501849999999999</v>
      </c>
      <c r="EH184" s="33">
        <v>27.01979</v>
      </c>
      <c r="EI184" s="33">
        <v>39.250639999999997</v>
      </c>
      <c r="EJ184" s="33">
        <v>48.513849999999998</v>
      </c>
      <c r="EK184" s="33">
        <v>25.2517</v>
      </c>
      <c r="EL184" s="33">
        <v>23.767499999999998</v>
      </c>
      <c r="EM184" s="33">
        <v>6.5547969999999998</v>
      </c>
      <c r="EN184" s="33">
        <v>3.6688510000000001</v>
      </c>
      <c r="EO184" s="33">
        <v>-7.5974640000000004</v>
      </c>
      <c r="EP184" s="33">
        <v>-18.51803</v>
      </c>
      <c r="EQ184" s="33">
        <v>-21.218789999999998</v>
      </c>
      <c r="ER184" s="33">
        <v>-18.196719999999999</v>
      </c>
      <c r="ES184" s="33">
        <v>77.544899999999998</v>
      </c>
      <c r="ET184" s="33">
        <v>76.126689999999996</v>
      </c>
      <c r="EU184" s="33">
        <v>74.385999999999996</v>
      </c>
      <c r="EV184" s="33">
        <v>74.963049999999996</v>
      </c>
      <c r="EW184" s="33">
        <v>74.246650000000002</v>
      </c>
      <c r="EX184" s="33">
        <v>73.201449999999994</v>
      </c>
      <c r="EY184" s="33">
        <v>74.714709999999997</v>
      </c>
      <c r="EZ184" s="33">
        <v>74.594530000000006</v>
      </c>
      <c r="FA184" s="33">
        <v>76.483540000000005</v>
      </c>
      <c r="FB184" s="33">
        <v>81.272180000000006</v>
      </c>
      <c r="FC184" s="33">
        <v>86.254360000000005</v>
      </c>
      <c r="FD184" s="33">
        <v>90.241069999999993</v>
      </c>
      <c r="FE184" s="33">
        <v>94.807069999999996</v>
      </c>
      <c r="FF184" s="33">
        <v>95.926990000000004</v>
      </c>
      <c r="FG184" s="33">
        <v>96.026489999999995</v>
      </c>
      <c r="FH184" s="33">
        <v>94.575580000000002</v>
      </c>
      <c r="FI184" s="33">
        <v>94.736019999999996</v>
      </c>
      <c r="FJ184" s="33">
        <v>95.091099999999997</v>
      </c>
      <c r="FK184" s="33">
        <v>93.427189999999996</v>
      </c>
      <c r="FL184" s="33">
        <v>90.537639999999996</v>
      </c>
      <c r="FM184" s="33">
        <v>86.694040000000001</v>
      </c>
      <c r="FN184" s="33">
        <v>86.892169999999993</v>
      </c>
      <c r="FO184" s="33">
        <v>88.758439999999993</v>
      </c>
      <c r="FP184" s="33">
        <v>86.111530000000002</v>
      </c>
      <c r="FQ184" s="33">
        <v>511.07409999999999</v>
      </c>
      <c r="FR184" s="33">
        <v>33.281790000000001</v>
      </c>
      <c r="FS184">
        <v>0</v>
      </c>
    </row>
    <row r="185" spans="1:175" x14ac:dyDescent="0.2">
      <c r="A185" t="s">
        <v>208</v>
      </c>
      <c r="B185" t="s">
        <v>214</v>
      </c>
      <c r="C185" t="s">
        <v>235</v>
      </c>
      <c r="D185">
        <v>22.5</v>
      </c>
      <c r="E185" s="33">
        <v>256.0369</v>
      </c>
      <c r="F185" s="33">
        <v>246.4068</v>
      </c>
      <c r="G185" s="33">
        <v>244.7354</v>
      </c>
      <c r="H185" s="33">
        <v>244.53030000000001</v>
      </c>
      <c r="I185" s="33">
        <v>260.55130000000003</v>
      </c>
      <c r="J185" s="33">
        <v>285.39519999999999</v>
      </c>
      <c r="K185" s="33">
        <v>312.47750000000002</v>
      </c>
      <c r="L185" s="33">
        <v>380.7681</v>
      </c>
      <c r="M185" s="33">
        <v>385.93939999999998</v>
      </c>
      <c r="N185" s="33">
        <v>387.28960000000001</v>
      </c>
      <c r="O185" s="33">
        <v>372.65359999999998</v>
      </c>
      <c r="P185" s="33">
        <v>333.84890000000001</v>
      </c>
      <c r="Q185" s="33">
        <v>335.84190000000001</v>
      </c>
      <c r="R185" s="33">
        <v>351.26150000000001</v>
      </c>
      <c r="S185" s="33">
        <v>345.14210000000003</v>
      </c>
      <c r="T185" s="33">
        <v>313.90839999999997</v>
      </c>
      <c r="U185" s="33">
        <v>291.33449999999999</v>
      </c>
      <c r="V185" s="33">
        <v>279.22059999999999</v>
      </c>
      <c r="W185" s="33">
        <v>280.42500000000001</v>
      </c>
      <c r="X185" s="33">
        <v>250.72720000000001</v>
      </c>
      <c r="Y185" s="33">
        <v>250.94659999999999</v>
      </c>
      <c r="Z185" s="33">
        <v>234.40819999999999</v>
      </c>
      <c r="AA185" s="33">
        <v>195.447</v>
      </c>
      <c r="AB185" s="33">
        <v>211.9717</v>
      </c>
      <c r="AC185" s="33">
        <v>2.703989</v>
      </c>
      <c r="AD185" s="33">
        <v>-0.54022689999999995</v>
      </c>
      <c r="AE185" s="33">
        <v>1.1856450000000001</v>
      </c>
      <c r="AF185" s="33">
        <v>0.32164969999999998</v>
      </c>
      <c r="AG185" s="33">
        <v>7.2589230000000002</v>
      </c>
      <c r="AH185" s="33">
        <v>-13.47631</v>
      </c>
      <c r="AI185" s="33">
        <v>-85.563730000000007</v>
      </c>
      <c r="AJ185" s="33">
        <v>-28.848420000000001</v>
      </c>
      <c r="AK185" s="33">
        <v>-23.180820000000001</v>
      </c>
      <c r="AL185" s="33">
        <v>-55.150950000000002</v>
      </c>
      <c r="AM185" s="33">
        <v>-29.313880000000001</v>
      </c>
      <c r="AN185" s="33">
        <v>-57.324570000000001</v>
      </c>
      <c r="AO185" s="33">
        <v>-42.352119999999999</v>
      </c>
      <c r="AP185" s="33">
        <v>-15.171139999999999</v>
      </c>
      <c r="AQ185" s="33">
        <v>-9.8284590000000005</v>
      </c>
      <c r="AR185" s="33">
        <v>-21.21332</v>
      </c>
      <c r="AS185" s="33">
        <v>-21.441520000000001</v>
      </c>
      <c r="AT185" s="33">
        <v>-30.483550000000001</v>
      </c>
      <c r="AU185" s="33">
        <v>-10.13979</v>
      </c>
      <c r="AV185" s="33">
        <v>-22.335560000000001</v>
      </c>
      <c r="AW185" s="33">
        <v>-12.959099999999999</v>
      </c>
      <c r="AX185" s="33">
        <v>-16.712199999999999</v>
      </c>
      <c r="AY185" s="33">
        <v>-41.910400000000003</v>
      </c>
      <c r="AZ185" s="33">
        <v>-25.941410000000001</v>
      </c>
      <c r="BA185" s="33">
        <v>30.56917</v>
      </c>
      <c r="BB185" s="33">
        <v>23.752669999999998</v>
      </c>
      <c r="BC185" s="33">
        <v>25.693960000000001</v>
      </c>
      <c r="BD185" s="33">
        <v>25.198419999999999</v>
      </c>
      <c r="BE185" s="33">
        <v>37.370220000000003</v>
      </c>
      <c r="BF185" s="33">
        <v>4.8013750000000002</v>
      </c>
      <c r="BG185" s="33">
        <v>-61.328510000000001</v>
      </c>
      <c r="BH185" s="33">
        <v>-8.6240220000000001</v>
      </c>
      <c r="BI185" s="33">
        <v>-2.4532699999999998</v>
      </c>
      <c r="BJ185" s="33">
        <v>-26.74409</v>
      </c>
      <c r="BK185" s="33">
        <v>-8.5663409999999995</v>
      </c>
      <c r="BL185" s="33">
        <v>5.0562360000000002</v>
      </c>
      <c r="BM185" s="33">
        <v>19.367470000000001</v>
      </c>
      <c r="BN185" s="33">
        <v>40.341450000000002</v>
      </c>
      <c r="BO185" s="33">
        <v>37.383339999999997</v>
      </c>
      <c r="BP185" s="33">
        <v>3.3107329999999999</v>
      </c>
      <c r="BQ185" s="33">
        <v>-5.6753220000000004</v>
      </c>
      <c r="BR185" s="33">
        <v>-18.069790000000001</v>
      </c>
      <c r="BS185" s="33">
        <v>7.8915730000000002</v>
      </c>
      <c r="BT185" s="33">
        <v>-8.4477139999999995</v>
      </c>
      <c r="BU185" s="33">
        <v>5.910946</v>
      </c>
      <c r="BV185" s="33">
        <v>-0.1164409</v>
      </c>
      <c r="BW185" s="33">
        <v>-33.122259999999997</v>
      </c>
      <c r="BX185" s="33">
        <v>-12.75366</v>
      </c>
      <c r="BY185" s="33">
        <v>49.868510000000001</v>
      </c>
      <c r="BZ185" s="33">
        <v>40.577849999999998</v>
      </c>
      <c r="CA185" s="33">
        <v>42.668340000000001</v>
      </c>
      <c r="CB185" s="33">
        <v>42.427990000000001</v>
      </c>
      <c r="CC185" s="33">
        <v>58.225209999999997</v>
      </c>
      <c r="CD185" s="33">
        <v>17.460450000000002</v>
      </c>
      <c r="CE185" s="33">
        <v>-44.54327</v>
      </c>
      <c r="CF185" s="33">
        <v>5.3833359999999999</v>
      </c>
      <c r="CG185" s="33">
        <v>11.902570000000001</v>
      </c>
      <c r="CH185" s="33">
        <v>-7.069585</v>
      </c>
      <c r="CI185" s="33">
        <v>5.8033400000000004</v>
      </c>
      <c r="CJ185" s="33">
        <v>48.26099</v>
      </c>
      <c r="CK185" s="33">
        <v>62.114269999999998</v>
      </c>
      <c r="CL185" s="33">
        <v>78.78931</v>
      </c>
      <c r="CM185" s="33">
        <v>70.082089999999994</v>
      </c>
      <c r="CN185" s="33">
        <v>20.296009999999999</v>
      </c>
      <c r="CO185" s="33">
        <v>5.2443</v>
      </c>
      <c r="CP185" s="33">
        <v>-9.4720659999999999</v>
      </c>
      <c r="CQ185" s="33">
        <v>20.380040000000001</v>
      </c>
      <c r="CR185" s="33">
        <v>1.170965</v>
      </c>
      <c r="CS185" s="33">
        <v>18.98029</v>
      </c>
      <c r="CT185" s="33">
        <v>11.37773</v>
      </c>
      <c r="CU185" s="33">
        <v>-27.035620000000002</v>
      </c>
      <c r="CV185" s="33">
        <v>-3.6198600000000001</v>
      </c>
      <c r="CW185" s="33">
        <v>69.167850000000001</v>
      </c>
      <c r="CX185" s="33">
        <v>57.403030000000001</v>
      </c>
      <c r="CY185" s="33">
        <v>59.642719999999997</v>
      </c>
      <c r="CZ185" s="33">
        <v>59.65757</v>
      </c>
      <c r="DA185" s="33">
        <v>79.080209999999994</v>
      </c>
      <c r="DB185" s="33">
        <v>30.119520000000001</v>
      </c>
      <c r="DC185" s="33">
        <v>-27.758030000000002</v>
      </c>
      <c r="DD185" s="33">
        <v>19.390689999999999</v>
      </c>
      <c r="DE185" s="33">
        <v>26.258410000000001</v>
      </c>
      <c r="DF185" s="33">
        <v>12.60492</v>
      </c>
      <c r="DG185" s="33">
        <v>20.173020000000001</v>
      </c>
      <c r="DH185" s="33">
        <v>91.465739999999997</v>
      </c>
      <c r="DI185" s="33">
        <v>104.86109999999999</v>
      </c>
      <c r="DJ185" s="33">
        <v>117.2372</v>
      </c>
      <c r="DK185" s="33">
        <v>102.7808</v>
      </c>
      <c r="DL185" s="33">
        <v>37.281300000000002</v>
      </c>
      <c r="DM185" s="33">
        <v>16.163920000000001</v>
      </c>
      <c r="DN185" s="33">
        <v>-0.87433830000000001</v>
      </c>
      <c r="DO185" s="33">
        <v>32.868510000000001</v>
      </c>
      <c r="DP185" s="33">
        <v>10.78964</v>
      </c>
      <c r="DQ185" s="33">
        <v>32.049630000000001</v>
      </c>
      <c r="DR185" s="33">
        <v>22.87191</v>
      </c>
      <c r="DS185" s="33">
        <v>-20.948969999999999</v>
      </c>
      <c r="DT185" s="33">
        <v>5.5139360000000002</v>
      </c>
      <c r="DU185" s="33">
        <v>97.033029999999997</v>
      </c>
      <c r="DV185" s="33">
        <v>81.695930000000004</v>
      </c>
      <c r="DW185" s="33">
        <v>84.151030000000006</v>
      </c>
      <c r="DX185" s="33">
        <v>84.53434</v>
      </c>
      <c r="DY185" s="33">
        <v>109.1915</v>
      </c>
      <c r="DZ185" s="33">
        <v>48.397210000000001</v>
      </c>
      <c r="EA185" s="33">
        <v>-3.5228069999999998</v>
      </c>
      <c r="EB185" s="33">
        <v>39.615099999999998</v>
      </c>
      <c r="EC185" s="33">
        <v>46.985959999999999</v>
      </c>
      <c r="ED185" s="33">
        <v>41.011780000000002</v>
      </c>
      <c r="EE185" s="33">
        <v>40.920560000000002</v>
      </c>
      <c r="EF185" s="33">
        <v>153.84649999999999</v>
      </c>
      <c r="EG185" s="33">
        <v>166.58070000000001</v>
      </c>
      <c r="EH185" s="33">
        <v>172.74979999999999</v>
      </c>
      <c r="EI185" s="33">
        <v>149.99260000000001</v>
      </c>
      <c r="EJ185" s="33">
        <v>61.805349999999997</v>
      </c>
      <c r="EK185" s="33">
        <v>31.930119999999999</v>
      </c>
      <c r="EL185" s="33">
        <v>11.53942</v>
      </c>
      <c r="EM185" s="33">
        <v>50.89987</v>
      </c>
      <c r="EN185" s="33">
        <v>24.677489999999999</v>
      </c>
      <c r="EO185" s="33">
        <v>50.919670000000004</v>
      </c>
      <c r="EP185" s="33">
        <v>39.467669999999998</v>
      </c>
      <c r="EQ185" s="33">
        <v>-12.160830000000001</v>
      </c>
      <c r="ER185" s="33">
        <v>18.70168</v>
      </c>
      <c r="ES185" s="33">
        <v>74.376469999999998</v>
      </c>
      <c r="ET185" s="33">
        <v>74.267300000000006</v>
      </c>
      <c r="EU185" s="33">
        <v>73.293009999999995</v>
      </c>
      <c r="EV185" s="33">
        <v>72.990099999999998</v>
      </c>
      <c r="EW185" s="33">
        <v>72.784899999999993</v>
      </c>
      <c r="EX185" s="33">
        <v>72.073740000000001</v>
      </c>
      <c r="EY185" s="33">
        <v>72.286249999999995</v>
      </c>
      <c r="EZ185" s="33">
        <v>71.658940000000001</v>
      </c>
      <c r="FA185" s="33">
        <v>77.125470000000007</v>
      </c>
      <c r="FB185" s="33">
        <v>84.333340000000007</v>
      </c>
      <c r="FC185" s="33">
        <v>88.425979999999996</v>
      </c>
      <c r="FD185" s="33">
        <v>92.10351</v>
      </c>
      <c r="FE185" s="33">
        <v>94.141180000000006</v>
      </c>
      <c r="FF185" s="33">
        <v>94.170779999999993</v>
      </c>
      <c r="FG185" s="33">
        <v>93.482280000000003</v>
      </c>
      <c r="FH185" s="33">
        <v>92.215549999999993</v>
      </c>
      <c r="FI185" s="33">
        <v>92.018600000000006</v>
      </c>
      <c r="FJ185" s="33">
        <v>90.370320000000007</v>
      </c>
      <c r="FK185" s="33">
        <v>89.268820000000005</v>
      </c>
      <c r="FL185" s="33">
        <v>84.622609999999995</v>
      </c>
      <c r="FM185" s="33">
        <v>80.645160000000004</v>
      </c>
      <c r="FN185" s="33">
        <v>78.851650000000006</v>
      </c>
      <c r="FO185" s="33">
        <v>77.452839999999995</v>
      </c>
      <c r="FP185" s="33">
        <v>75.458240000000004</v>
      </c>
      <c r="FQ185" s="33">
        <v>499.46420000000001</v>
      </c>
      <c r="FR185" s="33">
        <v>49.760849999999998</v>
      </c>
      <c r="FS185">
        <v>0</v>
      </c>
    </row>
    <row r="186" spans="1:175" x14ac:dyDescent="0.2">
      <c r="A186" t="s">
        <v>208</v>
      </c>
      <c r="B186" t="s">
        <v>220</v>
      </c>
      <c r="C186">
        <v>42978</v>
      </c>
      <c r="D186">
        <v>129</v>
      </c>
      <c r="E186" s="33">
        <v>199.4265</v>
      </c>
      <c r="F186" s="33">
        <v>187.89169999999999</v>
      </c>
      <c r="G186" s="33">
        <v>183.53100000000001</v>
      </c>
      <c r="H186" s="33">
        <v>183.47989999999999</v>
      </c>
      <c r="I186" s="33">
        <v>192.16749999999999</v>
      </c>
      <c r="J186" s="33">
        <v>206.29300000000001</v>
      </c>
      <c r="K186" s="33">
        <v>226.9855</v>
      </c>
      <c r="L186" s="33">
        <v>247.45169999999999</v>
      </c>
      <c r="M186" s="33">
        <v>262.0136</v>
      </c>
      <c r="N186" s="33">
        <v>274.11399999999998</v>
      </c>
      <c r="O186" s="33">
        <v>279.87040000000002</v>
      </c>
      <c r="P186" s="33">
        <v>283.46510000000001</v>
      </c>
      <c r="Q186" s="33">
        <v>293.93950000000001</v>
      </c>
      <c r="R186" s="33">
        <v>295.63290000000001</v>
      </c>
      <c r="S186" s="33">
        <v>295.7122</v>
      </c>
      <c r="T186" s="33">
        <v>289.10550000000001</v>
      </c>
      <c r="U186" s="33">
        <v>290.45650000000001</v>
      </c>
      <c r="V186" s="33">
        <v>281.5437</v>
      </c>
      <c r="W186" s="33">
        <v>264.94830000000002</v>
      </c>
      <c r="X186" s="33">
        <v>265.02539999999999</v>
      </c>
      <c r="Y186" s="33">
        <v>252.732</v>
      </c>
      <c r="Z186" s="33">
        <v>237.49340000000001</v>
      </c>
      <c r="AA186" s="33">
        <v>223.626</v>
      </c>
      <c r="AB186" s="33">
        <v>212.86590000000001</v>
      </c>
      <c r="AC186" s="33">
        <v>-0.29792659999999999</v>
      </c>
      <c r="AD186" s="33">
        <v>-4.2561260000000001</v>
      </c>
      <c r="AE186" s="33">
        <v>-2.4995270000000001</v>
      </c>
      <c r="AF186" s="33">
        <v>0.98236849999999998</v>
      </c>
      <c r="AG186" s="33">
        <v>2.3107639999999998</v>
      </c>
      <c r="AH186" s="33">
        <v>4.3357130000000002</v>
      </c>
      <c r="AI186" s="33">
        <v>7.4468880000000004</v>
      </c>
      <c r="AJ186" s="33">
        <v>11.797969999999999</v>
      </c>
      <c r="AK186" s="33">
        <v>5.2564409999999997</v>
      </c>
      <c r="AL186" s="33">
        <v>5.3899249999999999</v>
      </c>
      <c r="AM186" s="33">
        <v>1.5263979999999999</v>
      </c>
      <c r="AN186" s="33">
        <v>4.1947950000000001</v>
      </c>
      <c r="AO186" s="33">
        <v>10.73366</v>
      </c>
      <c r="AP186" s="33">
        <v>12.85087</v>
      </c>
      <c r="AQ186" s="33">
        <v>11.21846</v>
      </c>
      <c r="AR186" s="33">
        <v>12.930400000000001</v>
      </c>
      <c r="AS186" s="33">
        <v>17.546220000000002</v>
      </c>
      <c r="AT186" s="33">
        <v>16.301549999999999</v>
      </c>
      <c r="AU186" s="33">
        <v>9.3539169999999991</v>
      </c>
      <c r="AV186" s="33">
        <v>4.9704980000000001</v>
      </c>
      <c r="AW186" s="33">
        <v>2.7661440000000002</v>
      </c>
      <c r="AX186" s="33">
        <v>0.5235493</v>
      </c>
      <c r="AY186" s="33">
        <v>-1.1491800000000001</v>
      </c>
      <c r="AZ186" s="33">
        <v>1.285979</v>
      </c>
      <c r="BA186" s="33">
        <v>4.1664149999999998</v>
      </c>
      <c r="BB186" s="33">
        <v>0.14857039999999999</v>
      </c>
      <c r="BC186" s="33">
        <v>1.933514</v>
      </c>
      <c r="BD186" s="33">
        <v>5.3767129999999996</v>
      </c>
      <c r="BE186" s="33">
        <v>6.8116969999999997</v>
      </c>
      <c r="BF186" s="33">
        <v>8.9229400000000005</v>
      </c>
      <c r="BG186" s="33">
        <v>12.09127</v>
      </c>
      <c r="BH186" s="33">
        <v>16.969049999999999</v>
      </c>
      <c r="BI186" s="33">
        <v>10.83487</v>
      </c>
      <c r="BJ186" s="33">
        <v>10.584379999999999</v>
      </c>
      <c r="BK186" s="33">
        <v>6.8429039999999999</v>
      </c>
      <c r="BL186" s="33">
        <v>26.801559999999998</v>
      </c>
      <c r="BM186" s="33">
        <v>33.967289999999998</v>
      </c>
      <c r="BN186" s="33">
        <v>36.176160000000003</v>
      </c>
      <c r="BO186" s="33">
        <v>34.923360000000002</v>
      </c>
      <c r="BP186" s="33">
        <v>36.51587</v>
      </c>
      <c r="BQ186" s="33">
        <v>40.619540000000001</v>
      </c>
      <c r="BR186" s="33">
        <v>38.643230000000003</v>
      </c>
      <c r="BS186" s="33">
        <v>14.16581</v>
      </c>
      <c r="BT186" s="33">
        <v>9.3550930000000001</v>
      </c>
      <c r="BU186" s="33">
        <v>7.1883520000000001</v>
      </c>
      <c r="BV186" s="33">
        <v>4.8345770000000003</v>
      </c>
      <c r="BW186" s="33">
        <v>3.190598</v>
      </c>
      <c r="BX186" s="33">
        <v>5.6827860000000001</v>
      </c>
      <c r="BY186" s="33">
        <v>7.2584039999999996</v>
      </c>
      <c r="BZ186" s="33">
        <v>3.1992500000000001</v>
      </c>
      <c r="CA186" s="33">
        <v>5.0038239999999998</v>
      </c>
      <c r="CB186" s="33">
        <v>8.4202220000000008</v>
      </c>
      <c r="CC186" s="33">
        <v>9.9290299999999991</v>
      </c>
      <c r="CD186" s="33">
        <v>12.10004</v>
      </c>
      <c r="CE186" s="33">
        <v>15.30795</v>
      </c>
      <c r="CF186" s="33">
        <v>20.550529999999998</v>
      </c>
      <c r="CG186" s="33">
        <v>14.69848</v>
      </c>
      <c r="CH186" s="33">
        <v>14.18205</v>
      </c>
      <c r="CI186" s="33">
        <v>10.5251</v>
      </c>
      <c r="CJ186" s="33">
        <v>42.458939999999998</v>
      </c>
      <c r="CK186" s="33">
        <v>50.05883</v>
      </c>
      <c r="CL186" s="33">
        <v>52.331180000000003</v>
      </c>
      <c r="CM186" s="33">
        <v>51.341299999999997</v>
      </c>
      <c r="CN186" s="33">
        <v>52.851089999999999</v>
      </c>
      <c r="CO186" s="33">
        <v>56.600059999999999</v>
      </c>
      <c r="CP186" s="33">
        <v>54.117019999999997</v>
      </c>
      <c r="CQ186" s="33">
        <v>17.49851</v>
      </c>
      <c r="CR186" s="33">
        <v>12.39185</v>
      </c>
      <c r="CS186" s="33">
        <v>10.25116</v>
      </c>
      <c r="CT186" s="33">
        <v>7.8203820000000004</v>
      </c>
      <c r="CU186" s="33">
        <v>6.1963140000000001</v>
      </c>
      <c r="CV186" s="33">
        <v>8.7280029999999993</v>
      </c>
      <c r="CW186" s="33">
        <v>10.350390000000001</v>
      </c>
      <c r="CX186" s="33">
        <v>6.2499289999999998</v>
      </c>
      <c r="CY186" s="33">
        <v>8.0741350000000001</v>
      </c>
      <c r="CZ186" s="33">
        <v>11.46373</v>
      </c>
      <c r="DA186" s="33">
        <v>13.04636</v>
      </c>
      <c r="DB186" s="33">
        <v>15.277139999999999</v>
      </c>
      <c r="DC186" s="33">
        <v>18.524629999999998</v>
      </c>
      <c r="DD186" s="33">
        <v>24.132010000000001</v>
      </c>
      <c r="DE186" s="33">
        <v>18.562090000000001</v>
      </c>
      <c r="DF186" s="33">
        <v>17.779720000000001</v>
      </c>
      <c r="DG186" s="33">
        <v>14.2073</v>
      </c>
      <c r="DH186" s="33">
        <v>58.116320000000002</v>
      </c>
      <c r="DI186" s="33">
        <v>66.150369999999995</v>
      </c>
      <c r="DJ186" s="33">
        <v>68.48621</v>
      </c>
      <c r="DK186" s="33">
        <v>67.759240000000005</v>
      </c>
      <c r="DL186" s="33">
        <v>69.186310000000006</v>
      </c>
      <c r="DM186" s="33">
        <v>72.580569999999994</v>
      </c>
      <c r="DN186" s="33">
        <v>69.590810000000005</v>
      </c>
      <c r="DO186" s="33">
        <v>20.831209999999999</v>
      </c>
      <c r="DP186" s="33">
        <v>15.428610000000001</v>
      </c>
      <c r="DQ186" s="33">
        <v>13.313969999999999</v>
      </c>
      <c r="DR186" s="33">
        <v>10.806190000000001</v>
      </c>
      <c r="DS186" s="33">
        <v>9.2020300000000006</v>
      </c>
      <c r="DT186" s="33">
        <v>11.77322</v>
      </c>
      <c r="DU186" s="33">
        <v>14.814730000000001</v>
      </c>
      <c r="DV186" s="33">
        <v>10.654629999999999</v>
      </c>
      <c r="DW186" s="33">
        <v>12.50718</v>
      </c>
      <c r="DX186" s="33">
        <v>15.858079999999999</v>
      </c>
      <c r="DY186" s="33">
        <v>17.5473</v>
      </c>
      <c r="DZ186" s="33">
        <v>19.864370000000001</v>
      </c>
      <c r="EA186" s="33">
        <v>23.16901</v>
      </c>
      <c r="EB186" s="33">
        <v>29.303090000000001</v>
      </c>
      <c r="EC186" s="33">
        <v>24.140519999999999</v>
      </c>
      <c r="ED186" s="33">
        <v>22.974170000000001</v>
      </c>
      <c r="EE186" s="33">
        <v>19.523800000000001</v>
      </c>
      <c r="EF186" s="33">
        <v>80.723079999999996</v>
      </c>
      <c r="EG186" s="33">
        <v>89.384</v>
      </c>
      <c r="EH186" s="33">
        <v>91.811490000000006</v>
      </c>
      <c r="EI186" s="33">
        <v>91.46414</v>
      </c>
      <c r="EJ186" s="33">
        <v>92.771780000000007</v>
      </c>
      <c r="EK186" s="33">
        <v>95.653890000000004</v>
      </c>
      <c r="EL186" s="33">
        <v>91.932500000000005</v>
      </c>
      <c r="EM186" s="33">
        <v>25.6431</v>
      </c>
      <c r="EN186" s="33">
        <v>19.813199999999998</v>
      </c>
      <c r="EO186" s="33">
        <v>17.736180000000001</v>
      </c>
      <c r="EP186" s="33">
        <v>15.11722</v>
      </c>
      <c r="EQ186" s="33">
        <v>13.54181</v>
      </c>
      <c r="ER186" s="33">
        <v>16.170030000000001</v>
      </c>
      <c r="ES186" s="33">
        <v>73.461370000000002</v>
      </c>
      <c r="ET186" s="33">
        <v>72.923349999999999</v>
      </c>
      <c r="EU186" s="33">
        <v>71.889619999999994</v>
      </c>
      <c r="EV186" s="33">
        <v>71.84796</v>
      </c>
      <c r="EW186" s="33">
        <v>71.600080000000005</v>
      </c>
      <c r="EX186" s="33">
        <v>71.479810000000001</v>
      </c>
      <c r="EY186" s="33">
        <v>70.856970000000004</v>
      </c>
      <c r="EZ186" s="33">
        <v>71.045770000000005</v>
      </c>
      <c r="FA186" s="33">
        <v>73.545630000000003</v>
      </c>
      <c r="FB186" s="33">
        <v>76.650350000000003</v>
      </c>
      <c r="FC186" s="33">
        <v>80.278760000000005</v>
      </c>
      <c r="FD186" s="33">
        <v>83.61018</v>
      </c>
      <c r="FE186" s="33">
        <v>86.585700000000003</v>
      </c>
      <c r="FF186" s="33">
        <v>86.254909999999995</v>
      </c>
      <c r="FG186" s="33">
        <v>85.285989999999998</v>
      </c>
      <c r="FH186" s="33">
        <v>83.809119999999993</v>
      </c>
      <c r="FI186" s="33">
        <v>84.914510000000007</v>
      </c>
      <c r="FJ186" s="33">
        <v>84.991320000000002</v>
      </c>
      <c r="FK186" s="33">
        <v>83.814639999999997</v>
      </c>
      <c r="FL186" s="33">
        <v>79.936359999999993</v>
      </c>
      <c r="FM186" s="33">
        <v>77.346320000000006</v>
      </c>
      <c r="FN186" s="33">
        <v>75.540959999999998</v>
      </c>
      <c r="FO186" s="33">
        <v>73.963549999999998</v>
      </c>
      <c r="FP186" s="33">
        <v>72.191270000000003</v>
      </c>
      <c r="FQ186" s="33">
        <v>219.6568</v>
      </c>
      <c r="FR186" s="33">
        <v>30.426400000000001</v>
      </c>
      <c r="FS186">
        <v>0</v>
      </c>
    </row>
    <row r="187" spans="1:175" x14ac:dyDescent="0.2">
      <c r="A187" t="s">
        <v>208</v>
      </c>
      <c r="B187" t="s">
        <v>220</v>
      </c>
      <c r="C187">
        <v>42979</v>
      </c>
      <c r="D187">
        <v>130</v>
      </c>
      <c r="E187" s="33">
        <v>201.46600000000001</v>
      </c>
      <c r="F187" s="33">
        <v>191.64240000000001</v>
      </c>
      <c r="G187" s="33">
        <v>186.3253</v>
      </c>
      <c r="H187" s="33">
        <v>187.4614</v>
      </c>
      <c r="I187" s="33">
        <v>194.63290000000001</v>
      </c>
      <c r="J187" s="33">
        <v>208.84139999999999</v>
      </c>
      <c r="K187" s="33">
        <v>227.77690000000001</v>
      </c>
      <c r="L187" s="33">
        <v>248.9539</v>
      </c>
      <c r="M187" s="33">
        <v>267.3449</v>
      </c>
      <c r="N187" s="33">
        <v>287.3657</v>
      </c>
      <c r="O187" s="33">
        <v>294.77569999999997</v>
      </c>
      <c r="P187" s="33">
        <v>296.2029</v>
      </c>
      <c r="Q187" s="33">
        <v>299.3109</v>
      </c>
      <c r="R187" s="33">
        <v>298.97910000000002</v>
      </c>
      <c r="S187" s="33">
        <v>296.8005</v>
      </c>
      <c r="T187" s="33">
        <v>295.59449999999998</v>
      </c>
      <c r="U187" s="33">
        <v>290.79410000000001</v>
      </c>
      <c r="V187" s="33">
        <v>280.94990000000001</v>
      </c>
      <c r="W187" s="33">
        <v>264.16980000000001</v>
      </c>
      <c r="X187" s="33">
        <v>263.85480000000001</v>
      </c>
      <c r="Y187" s="33">
        <v>255.81729999999999</v>
      </c>
      <c r="Z187" s="33">
        <v>245.41970000000001</v>
      </c>
      <c r="AA187" s="33">
        <v>233.34739999999999</v>
      </c>
      <c r="AB187" s="33">
        <v>222.08920000000001</v>
      </c>
      <c r="AC187" s="33">
        <v>0.6834867</v>
      </c>
      <c r="AD187" s="33">
        <v>-0.88356400000000002</v>
      </c>
      <c r="AE187" s="33">
        <v>1.3547929999999999</v>
      </c>
      <c r="AF187" s="33">
        <v>6.0421839999999998</v>
      </c>
      <c r="AG187" s="33">
        <v>7.8869740000000004</v>
      </c>
      <c r="AH187" s="33">
        <v>7.3866250000000004</v>
      </c>
      <c r="AI187" s="33">
        <v>7.8159919999999996</v>
      </c>
      <c r="AJ187" s="33">
        <v>12.1774</v>
      </c>
      <c r="AK187" s="33">
        <v>10.90488</v>
      </c>
      <c r="AL187" s="33">
        <v>15.392609999999999</v>
      </c>
      <c r="AM187" s="33">
        <v>10.769159999999999</v>
      </c>
      <c r="AN187" s="33">
        <v>9.3020490000000002</v>
      </c>
      <c r="AO187" s="33">
        <v>7.1871400000000003</v>
      </c>
      <c r="AP187" s="33">
        <v>6.5647520000000004</v>
      </c>
      <c r="AQ187" s="33">
        <v>4.240297</v>
      </c>
      <c r="AR187" s="33">
        <v>8.7897789999999993</v>
      </c>
      <c r="AS187" s="33">
        <v>10.506930000000001</v>
      </c>
      <c r="AT187" s="33">
        <v>10.96007</v>
      </c>
      <c r="AU187" s="33">
        <v>12.09492</v>
      </c>
      <c r="AV187" s="33">
        <v>9.3469719999999992</v>
      </c>
      <c r="AW187" s="33">
        <v>10.26548</v>
      </c>
      <c r="AX187" s="33">
        <v>7.1131489999999999</v>
      </c>
      <c r="AY187" s="33">
        <v>1.6180669999999999</v>
      </c>
      <c r="AZ187" s="33">
        <v>2.7217199999999999</v>
      </c>
      <c r="BA187" s="33">
        <v>5.229196</v>
      </c>
      <c r="BB187" s="33">
        <v>3.5915919999999999</v>
      </c>
      <c r="BC187" s="33">
        <v>5.6692030000000004</v>
      </c>
      <c r="BD187" s="33">
        <v>10.45073</v>
      </c>
      <c r="BE187" s="33">
        <v>12.315849999999999</v>
      </c>
      <c r="BF187" s="33">
        <v>12.00841</v>
      </c>
      <c r="BG187" s="33">
        <v>12.30725</v>
      </c>
      <c r="BH187" s="33">
        <v>17.43412</v>
      </c>
      <c r="BI187" s="33">
        <v>16.676850000000002</v>
      </c>
      <c r="BJ187" s="33">
        <v>21.14329</v>
      </c>
      <c r="BK187" s="33">
        <v>16.663450000000001</v>
      </c>
      <c r="BL187" s="33">
        <v>31.044370000000001</v>
      </c>
      <c r="BM187" s="33">
        <v>29.78895</v>
      </c>
      <c r="BN187" s="33">
        <v>28.946899999999999</v>
      </c>
      <c r="BO187" s="33">
        <v>27.110440000000001</v>
      </c>
      <c r="BP187" s="33">
        <v>31.488</v>
      </c>
      <c r="BQ187" s="33">
        <v>33.02816</v>
      </c>
      <c r="BR187" s="33">
        <v>32.757420000000003</v>
      </c>
      <c r="BS187" s="33">
        <v>17.102630000000001</v>
      </c>
      <c r="BT187" s="33">
        <v>13.88538</v>
      </c>
      <c r="BU187" s="33">
        <v>14.61519</v>
      </c>
      <c r="BV187" s="33">
        <v>11.97217</v>
      </c>
      <c r="BW187" s="33">
        <v>6.8181370000000001</v>
      </c>
      <c r="BX187" s="33">
        <v>7.8770110000000004</v>
      </c>
      <c r="BY187" s="33">
        <v>8.3775410000000008</v>
      </c>
      <c r="BZ187" s="33">
        <v>6.691071</v>
      </c>
      <c r="CA187" s="33">
        <v>8.6573510000000002</v>
      </c>
      <c r="CB187" s="33">
        <v>13.50408</v>
      </c>
      <c r="CC187" s="33">
        <v>15.383279999999999</v>
      </c>
      <c r="CD187" s="33">
        <v>15.209440000000001</v>
      </c>
      <c r="CE187" s="33">
        <v>15.41789</v>
      </c>
      <c r="CF187" s="33">
        <v>21.0749</v>
      </c>
      <c r="CG187" s="33">
        <v>20.674499999999998</v>
      </c>
      <c r="CH187" s="33">
        <v>25.126190000000001</v>
      </c>
      <c r="CI187" s="33">
        <v>20.745809999999999</v>
      </c>
      <c r="CJ187" s="33">
        <v>46.103029999999997</v>
      </c>
      <c r="CK187" s="33">
        <v>45.442889999999998</v>
      </c>
      <c r="CL187" s="33">
        <v>44.448709999999998</v>
      </c>
      <c r="CM187" s="33">
        <v>42.950229999999998</v>
      </c>
      <c r="CN187" s="33">
        <v>47.20872</v>
      </c>
      <c r="CO187" s="33">
        <v>48.626300000000001</v>
      </c>
      <c r="CP187" s="33">
        <v>47.854199999999999</v>
      </c>
      <c r="CQ187" s="33">
        <v>20.570959999999999</v>
      </c>
      <c r="CR187" s="33">
        <v>17.028670000000002</v>
      </c>
      <c r="CS187" s="33">
        <v>17.627780000000001</v>
      </c>
      <c r="CT187" s="33">
        <v>15.33751</v>
      </c>
      <c r="CU187" s="33">
        <v>10.419689999999999</v>
      </c>
      <c r="CV187" s="33">
        <v>11.44755</v>
      </c>
      <c r="CW187" s="33">
        <v>11.525880000000001</v>
      </c>
      <c r="CX187" s="33">
        <v>9.7905499999999996</v>
      </c>
      <c r="CY187" s="33">
        <v>11.6455</v>
      </c>
      <c r="CZ187" s="33">
        <v>16.55743</v>
      </c>
      <c r="DA187" s="33">
        <v>18.450710000000001</v>
      </c>
      <c r="DB187" s="33">
        <v>18.41047</v>
      </c>
      <c r="DC187" s="33">
        <v>18.52852</v>
      </c>
      <c r="DD187" s="33">
        <v>24.715679999999999</v>
      </c>
      <c r="DE187" s="33">
        <v>24.672149999999998</v>
      </c>
      <c r="DF187" s="33">
        <v>29.109089999999998</v>
      </c>
      <c r="DG187" s="33">
        <v>24.82817</v>
      </c>
      <c r="DH187" s="33">
        <v>61.16169</v>
      </c>
      <c r="DI187" s="33">
        <v>61.096829999999997</v>
      </c>
      <c r="DJ187" s="33">
        <v>59.950519999999997</v>
      </c>
      <c r="DK187" s="33">
        <v>58.790019999999998</v>
      </c>
      <c r="DL187" s="33">
        <v>62.92944</v>
      </c>
      <c r="DM187" s="33">
        <v>64.224429999999998</v>
      </c>
      <c r="DN187" s="33">
        <v>62.950980000000001</v>
      </c>
      <c r="DO187" s="33">
        <v>24.039290000000001</v>
      </c>
      <c r="DP187" s="33">
        <v>20.171959999999999</v>
      </c>
      <c r="DQ187" s="33">
        <v>20.64038</v>
      </c>
      <c r="DR187" s="33">
        <v>18.702850000000002</v>
      </c>
      <c r="DS187" s="33">
        <v>14.021240000000001</v>
      </c>
      <c r="DT187" s="33">
        <v>15.018090000000001</v>
      </c>
      <c r="DU187" s="33">
        <v>16.07159</v>
      </c>
      <c r="DV187" s="33">
        <v>14.26571</v>
      </c>
      <c r="DW187" s="33">
        <v>15.959910000000001</v>
      </c>
      <c r="DX187" s="33">
        <v>20.965969999999999</v>
      </c>
      <c r="DY187" s="33">
        <v>22.87959</v>
      </c>
      <c r="DZ187" s="33">
        <v>23.032260000000001</v>
      </c>
      <c r="EA187" s="33">
        <v>23.01979</v>
      </c>
      <c r="EB187" s="33">
        <v>29.9724</v>
      </c>
      <c r="EC187" s="33">
        <v>30.444120000000002</v>
      </c>
      <c r="ED187" s="33">
        <v>34.859769999999997</v>
      </c>
      <c r="EE187" s="33">
        <v>30.722460000000002</v>
      </c>
      <c r="EF187" s="33">
        <v>82.90401</v>
      </c>
      <c r="EG187" s="33">
        <v>83.698639999999997</v>
      </c>
      <c r="EH187" s="33">
        <v>82.332669999999993</v>
      </c>
      <c r="EI187" s="33">
        <v>81.660160000000005</v>
      </c>
      <c r="EJ187" s="33">
        <v>85.627660000000006</v>
      </c>
      <c r="EK187" s="33">
        <v>86.745670000000004</v>
      </c>
      <c r="EL187" s="33">
        <v>84.748320000000007</v>
      </c>
      <c r="EM187" s="33">
        <v>29.047000000000001</v>
      </c>
      <c r="EN187" s="33">
        <v>24.710370000000001</v>
      </c>
      <c r="EO187" s="33">
        <v>24.990079999999999</v>
      </c>
      <c r="EP187" s="33">
        <v>23.561869999999999</v>
      </c>
      <c r="EQ187" s="33">
        <v>19.221309999999999</v>
      </c>
      <c r="ER187" s="33">
        <v>20.173380000000002</v>
      </c>
      <c r="ES187" s="33">
        <v>73.059520000000006</v>
      </c>
      <c r="ET187" s="33">
        <v>73.807109999999994</v>
      </c>
      <c r="EU187" s="33">
        <v>72.188640000000007</v>
      </c>
      <c r="EV187" s="33">
        <v>72.11542</v>
      </c>
      <c r="EW187" s="33">
        <v>71.905429999999996</v>
      </c>
      <c r="EX187" s="33">
        <v>71.902630000000002</v>
      </c>
      <c r="EY187" s="33">
        <v>71.269120000000001</v>
      </c>
      <c r="EZ187" s="33">
        <v>71.313190000000006</v>
      </c>
      <c r="FA187" s="33">
        <v>76.340739999999997</v>
      </c>
      <c r="FB187" s="33">
        <v>82.935209999999998</v>
      </c>
      <c r="FC187" s="33">
        <v>89.3245</v>
      </c>
      <c r="FD187" s="33">
        <v>92.996070000000003</v>
      </c>
      <c r="FE187" s="33">
        <v>93.363759999999999</v>
      </c>
      <c r="FF187" s="33">
        <v>93.016570000000002</v>
      </c>
      <c r="FG187" s="33">
        <v>93.222369999999998</v>
      </c>
      <c r="FH187" s="33">
        <v>93.255449999999996</v>
      </c>
      <c r="FI187" s="33">
        <v>92.269620000000003</v>
      </c>
      <c r="FJ187" s="33">
        <v>90.414860000000004</v>
      </c>
      <c r="FK187" s="33">
        <v>88.132170000000002</v>
      </c>
      <c r="FL187" s="33">
        <v>85.733540000000005</v>
      </c>
      <c r="FM187" s="33">
        <v>82.836439999999996</v>
      </c>
      <c r="FN187" s="33">
        <v>81.328670000000002</v>
      </c>
      <c r="FO187" s="33">
        <v>79.469980000000007</v>
      </c>
      <c r="FP187" s="33">
        <v>78.614440000000002</v>
      </c>
      <c r="FQ187" s="33">
        <v>223.1694</v>
      </c>
      <c r="FR187" s="33">
        <v>29.4452</v>
      </c>
      <c r="FS187">
        <v>0</v>
      </c>
    </row>
    <row r="188" spans="1:175" x14ac:dyDescent="0.2">
      <c r="A188" t="s">
        <v>208</v>
      </c>
      <c r="B188" t="s">
        <v>220</v>
      </c>
      <c r="C188">
        <v>42980</v>
      </c>
      <c r="D188">
        <v>130</v>
      </c>
      <c r="E188" s="33">
        <v>210.64019999999999</v>
      </c>
      <c r="F188" s="33">
        <v>204.08070000000001</v>
      </c>
      <c r="G188" s="33">
        <v>197.57060000000001</v>
      </c>
      <c r="H188" s="33">
        <v>192.2362</v>
      </c>
      <c r="I188" s="33">
        <v>193.185</v>
      </c>
      <c r="J188" s="33">
        <v>195.95339999999999</v>
      </c>
      <c r="K188" s="33">
        <v>206.2011</v>
      </c>
      <c r="L188" s="33">
        <v>218.11930000000001</v>
      </c>
      <c r="M188" s="33">
        <v>228.86920000000001</v>
      </c>
      <c r="N188" s="33">
        <v>239.9194</v>
      </c>
      <c r="O188" s="33">
        <v>249.02539999999999</v>
      </c>
      <c r="P188" s="33">
        <v>261.86619999999999</v>
      </c>
      <c r="Q188" s="33">
        <v>261.43009999999998</v>
      </c>
      <c r="R188" s="33">
        <v>269.65269999999998</v>
      </c>
      <c r="S188" s="33">
        <v>267.23520000000002</v>
      </c>
      <c r="T188" s="33">
        <v>265.03820000000002</v>
      </c>
      <c r="U188" s="33">
        <v>268.53539999999998</v>
      </c>
      <c r="V188" s="33">
        <v>270.21199999999999</v>
      </c>
      <c r="W188" s="33">
        <v>265.57409999999999</v>
      </c>
      <c r="X188" s="33">
        <v>263.65010000000001</v>
      </c>
      <c r="Y188" s="33">
        <v>256.36779999999999</v>
      </c>
      <c r="Z188" s="33">
        <v>252.1525</v>
      </c>
      <c r="AA188" s="33">
        <v>244.36080000000001</v>
      </c>
      <c r="AB188" s="33">
        <v>235.49549999999999</v>
      </c>
      <c r="AC188" s="33">
        <v>2.2471969999999999</v>
      </c>
      <c r="AD188" s="33">
        <v>6.3459009999999996</v>
      </c>
      <c r="AE188" s="33">
        <v>8.6979249999999997</v>
      </c>
      <c r="AF188" s="33">
        <v>8.8372519999999994</v>
      </c>
      <c r="AG188" s="33">
        <v>7.6922730000000001</v>
      </c>
      <c r="AH188" s="33">
        <v>2.6707169999999998</v>
      </c>
      <c r="AI188" s="33">
        <v>-0.82456370000000001</v>
      </c>
      <c r="AJ188" s="33">
        <v>2.1852010000000002</v>
      </c>
      <c r="AK188" s="33">
        <v>0.23522599999999999</v>
      </c>
      <c r="AL188" s="33">
        <v>1.43941E-2</v>
      </c>
      <c r="AM188" s="33">
        <v>-0.4880775</v>
      </c>
      <c r="AN188" s="33">
        <v>3.4551530000000001</v>
      </c>
      <c r="AO188" s="33">
        <v>1.25865E-2</v>
      </c>
      <c r="AP188" s="33">
        <v>3.2244929999999998</v>
      </c>
      <c r="AQ188" s="33">
        <v>2.2503769999999998</v>
      </c>
      <c r="AR188" s="33">
        <v>-6.0964539999999996</v>
      </c>
      <c r="AS188" s="33">
        <v>-11.93797</v>
      </c>
      <c r="AT188" s="33">
        <v>-15.6249</v>
      </c>
      <c r="AU188" s="33">
        <v>-25.780950000000001</v>
      </c>
      <c r="AV188" s="33">
        <v>-26.09863</v>
      </c>
      <c r="AW188" s="33">
        <v>-19.622979999999998</v>
      </c>
      <c r="AX188" s="33">
        <v>-9.8880210000000002</v>
      </c>
      <c r="AY188" s="33">
        <v>-2.1665740000000002</v>
      </c>
      <c r="AZ188" s="33">
        <v>-5.1682949999999996</v>
      </c>
      <c r="BA188" s="33">
        <v>7.7137630000000001</v>
      </c>
      <c r="BB188" s="33">
        <v>11.437530000000001</v>
      </c>
      <c r="BC188" s="33">
        <v>13.4236</v>
      </c>
      <c r="BD188" s="33">
        <v>13.41757</v>
      </c>
      <c r="BE188" s="33">
        <v>12.134510000000001</v>
      </c>
      <c r="BF188" s="33">
        <v>7.7250589999999999</v>
      </c>
      <c r="BG188" s="33">
        <v>4.600867</v>
      </c>
      <c r="BH188" s="33">
        <v>8.0607869999999995</v>
      </c>
      <c r="BI188" s="33">
        <v>6.2346069999999996</v>
      </c>
      <c r="BJ188" s="33">
        <v>5.7123350000000004</v>
      </c>
      <c r="BK188" s="33">
        <v>5.2241799999999996</v>
      </c>
      <c r="BL188" s="33">
        <v>25.056760000000001</v>
      </c>
      <c r="BM188" s="33">
        <v>21.761839999999999</v>
      </c>
      <c r="BN188" s="33">
        <v>25.54898</v>
      </c>
      <c r="BO188" s="33">
        <v>25.034469999999999</v>
      </c>
      <c r="BP188" s="33">
        <v>17.60577</v>
      </c>
      <c r="BQ188" s="33">
        <v>13.02704</v>
      </c>
      <c r="BR188" s="33">
        <v>10.47917</v>
      </c>
      <c r="BS188" s="33">
        <v>-10.749739999999999</v>
      </c>
      <c r="BT188" s="33">
        <v>-11.35693</v>
      </c>
      <c r="BU188" s="33">
        <v>-5.7804529999999996</v>
      </c>
      <c r="BV188" s="33">
        <v>0.89758099999999996</v>
      </c>
      <c r="BW188" s="33">
        <v>6.7519549999999997</v>
      </c>
      <c r="BX188" s="33">
        <v>3.943889</v>
      </c>
      <c r="BY188" s="33">
        <v>11.499890000000001</v>
      </c>
      <c r="BZ188" s="33">
        <v>14.96397</v>
      </c>
      <c r="CA188" s="33">
        <v>16.69659</v>
      </c>
      <c r="CB188" s="33">
        <v>16.58989</v>
      </c>
      <c r="CC188" s="33">
        <v>15.21119</v>
      </c>
      <c r="CD188" s="33">
        <v>11.225680000000001</v>
      </c>
      <c r="CE188" s="33">
        <v>8.3585039999999999</v>
      </c>
      <c r="CF188" s="33">
        <v>12.1302</v>
      </c>
      <c r="CG188" s="33">
        <v>10.389760000000001</v>
      </c>
      <c r="CH188" s="33">
        <v>9.6587110000000003</v>
      </c>
      <c r="CI188" s="33">
        <v>9.1804710000000007</v>
      </c>
      <c r="CJ188" s="33">
        <v>40.017960000000002</v>
      </c>
      <c r="CK188" s="33">
        <v>36.825310000000002</v>
      </c>
      <c r="CL188" s="33">
        <v>41.010860000000001</v>
      </c>
      <c r="CM188" s="33">
        <v>40.814660000000003</v>
      </c>
      <c r="CN188" s="33">
        <v>34.021850000000001</v>
      </c>
      <c r="CO188" s="33">
        <v>30.317740000000001</v>
      </c>
      <c r="CP188" s="33">
        <v>28.558769999999999</v>
      </c>
      <c r="CQ188" s="33">
        <v>-0.33917740000000002</v>
      </c>
      <c r="CR188" s="33">
        <v>-1.1468750000000001</v>
      </c>
      <c r="CS188" s="33">
        <v>3.8068420000000001</v>
      </c>
      <c r="CT188" s="33">
        <v>8.3676560000000002</v>
      </c>
      <c r="CU188" s="33">
        <v>12.928900000000001</v>
      </c>
      <c r="CV188" s="33">
        <v>10.254960000000001</v>
      </c>
      <c r="CW188" s="33">
        <v>15.286020000000001</v>
      </c>
      <c r="CX188" s="33">
        <v>18.490410000000001</v>
      </c>
      <c r="CY188" s="33">
        <v>19.969580000000001</v>
      </c>
      <c r="CZ188" s="33">
        <v>19.76221</v>
      </c>
      <c r="DA188" s="33">
        <v>18.287870000000002</v>
      </c>
      <c r="DB188" s="33">
        <v>14.7263</v>
      </c>
      <c r="DC188" s="33">
        <v>12.11614</v>
      </c>
      <c r="DD188" s="33">
        <v>16.19961</v>
      </c>
      <c r="DE188" s="33">
        <v>14.54491</v>
      </c>
      <c r="DF188" s="33">
        <v>13.605090000000001</v>
      </c>
      <c r="DG188" s="33">
        <v>13.136760000000001</v>
      </c>
      <c r="DH188" s="33">
        <v>54.97916</v>
      </c>
      <c r="DI188" s="33">
        <v>51.888779999999997</v>
      </c>
      <c r="DJ188" s="33">
        <v>56.472740000000002</v>
      </c>
      <c r="DK188" s="33">
        <v>56.594850000000001</v>
      </c>
      <c r="DL188" s="33">
        <v>50.437930000000001</v>
      </c>
      <c r="DM188" s="33">
        <v>47.608440000000002</v>
      </c>
      <c r="DN188" s="33">
        <v>46.638370000000002</v>
      </c>
      <c r="DO188" s="33">
        <v>10.071389999999999</v>
      </c>
      <c r="DP188" s="33">
        <v>9.0631819999999994</v>
      </c>
      <c r="DQ188" s="33">
        <v>13.39414</v>
      </c>
      <c r="DR188" s="33">
        <v>15.837730000000001</v>
      </c>
      <c r="DS188" s="33">
        <v>19.105840000000001</v>
      </c>
      <c r="DT188" s="33">
        <v>16.566030000000001</v>
      </c>
      <c r="DU188" s="33">
        <v>20.752579999999998</v>
      </c>
      <c r="DV188" s="33">
        <v>23.582039999999999</v>
      </c>
      <c r="DW188" s="33">
        <v>24.695260000000001</v>
      </c>
      <c r="DX188" s="33">
        <v>24.34253</v>
      </c>
      <c r="DY188" s="33">
        <v>22.73011</v>
      </c>
      <c r="DZ188" s="33">
        <v>19.780639999999998</v>
      </c>
      <c r="EA188" s="33">
        <v>17.54157</v>
      </c>
      <c r="EB188" s="33">
        <v>22.075199999999999</v>
      </c>
      <c r="EC188" s="33">
        <v>20.54429</v>
      </c>
      <c r="ED188" s="33">
        <v>19.30303</v>
      </c>
      <c r="EE188" s="33">
        <v>18.849019999999999</v>
      </c>
      <c r="EF188" s="33">
        <v>76.580759999999998</v>
      </c>
      <c r="EG188" s="33">
        <v>73.638030000000001</v>
      </c>
      <c r="EH188" s="33">
        <v>78.797229999999999</v>
      </c>
      <c r="EI188" s="33">
        <v>79.37894</v>
      </c>
      <c r="EJ188" s="33">
        <v>74.140150000000006</v>
      </c>
      <c r="EK188" s="33">
        <v>72.573459999999997</v>
      </c>
      <c r="EL188" s="33">
        <v>72.742440000000002</v>
      </c>
      <c r="EM188" s="33">
        <v>25.102589999999999</v>
      </c>
      <c r="EN188" s="33">
        <v>23.804880000000001</v>
      </c>
      <c r="EO188" s="33">
        <v>27.23667</v>
      </c>
      <c r="EP188" s="33">
        <v>26.623329999999999</v>
      </c>
      <c r="EQ188" s="33">
        <v>28.024370000000001</v>
      </c>
      <c r="ER188" s="33">
        <v>25.67822</v>
      </c>
      <c r="ES188" s="33">
        <v>77.750600000000006</v>
      </c>
      <c r="ET188" s="33">
        <v>76.466610000000003</v>
      </c>
      <c r="EU188" s="33">
        <v>75.236699999999999</v>
      </c>
      <c r="EV188" s="33">
        <v>74.720230000000001</v>
      </c>
      <c r="EW188" s="33">
        <v>74.437259999999995</v>
      </c>
      <c r="EX188" s="33">
        <v>73.953289999999996</v>
      </c>
      <c r="EY188" s="33">
        <v>72.78201</v>
      </c>
      <c r="EZ188" s="33">
        <v>73.149860000000004</v>
      </c>
      <c r="FA188" s="33">
        <v>74.499210000000005</v>
      </c>
      <c r="FB188" s="33">
        <v>79.056380000000004</v>
      </c>
      <c r="FC188" s="33">
        <v>84.177639999999997</v>
      </c>
      <c r="FD188" s="33">
        <v>88.061089999999993</v>
      </c>
      <c r="FE188" s="33">
        <v>92.82047</v>
      </c>
      <c r="FF188" s="33">
        <v>93.838149999999999</v>
      </c>
      <c r="FG188" s="33">
        <v>94.098690000000005</v>
      </c>
      <c r="FH188" s="33">
        <v>92.635859999999994</v>
      </c>
      <c r="FI188" s="33">
        <v>92.506379999999993</v>
      </c>
      <c r="FJ188" s="33">
        <v>92.874560000000002</v>
      </c>
      <c r="FK188" s="33">
        <v>91.867320000000007</v>
      </c>
      <c r="FL188" s="33">
        <v>89.967799999999997</v>
      </c>
      <c r="FM188" s="33">
        <v>87.342600000000004</v>
      </c>
      <c r="FN188" s="33">
        <v>87.188929999999999</v>
      </c>
      <c r="FO188" s="33">
        <v>87.584509999999995</v>
      </c>
      <c r="FP188" s="33">
        <v>86.864949999999993</v>
      </c>
      <c r="FQ188" s="33">
        <v>255.5232</v>
      </c>
      <c r="FR188" s="33">
        <v>30.163319999999999</v>
      </c>
      <c r="FS188">
        <v>0</v>
      </c>
    </row>
    <row r="189" spans="1:175" x14ac:dyDescent="0.2">
      <c r="A189" t="s">
        <v>208</v>
      </c>
      <c r="B189" t="s">
        <v>220</v>
      </c>
      <c r="C189" t="s">
        <v>235</v>
      </c>
      <c r="D189">
        <v>129.5</v>
      </c>
      <c r="E189" s="33">
        <v>200.44630000000001</v>
      </c>
      <c r="F189" s="33">
        <v>189.767</v>
      </c>
      <c r="G189" s="33">
        <v>184.9282</v>
      </c>
      <c r="H189" s="33">
        <v>185.47059999999999</v>
      </c>
      <c r="I189" s="33">
        <v>193.40020000000001</v>
      </c>
      <c r="J189" s="33">
        <v>207.56720000000001</v>
      </c>
      <c r="K189" s="33">
        <v>227.38120000000001</v>
      </c>
      <c r="L189" s="33">
        <v>248.2028</v>
      </c>
      <c r="M189" s="33">
        <v>264.67930000000001</v>
      </c>
      <c r="N189" s="33">
        <v>280.73989999999998</v>
      </c>
      <c r="O189" s="33">
        <v>287.32310000000001</v>
      </c>
      <c r="P189" s="33">
        <v>289.834</v>
      </c>
      <c r="Q189" s="33">
        <v>296.62520000000001</v>
      </c>
      <c r="R189" s="33">
        <v>297.30599999999998</v>
      </c>
      <c r="S189" s="33">
        <v>296.25630000000001</v>
      </c>
      <c r="T189" s="33">
        <v>292.35000000000002</v>
      </c>
      <c r="U189" s="33">
        <v>290.62529999999998</v>
      </c>
      <c r="V189" s="33">
        <v>281.24680000000001</v>
      </c>
      <c r="W189" s="33">
        <v>264.5591</v>
      </c>
      <c r="X189" s="33">
        <v>264.44009999999997</v>
      </c>
      <c r="Y189" s="33">
        <v>254.2747</v>
      </c>
      <c r="Z189" s="33">
        <v>241.45650000000001</v>
      </c>
      <c r="AA189" s="33">
        <v>228.48670000000001</v>
      </c>
      <c r="AB189" s="33">
        <v>217.4776</v>
      </c>
      <c r="AC189" s="33">
        <v>0.69271850000000001</v>
      </c>
      <c r="AD189" s="33">
        <v>-2.1295850000000001</v>
      </c>
      <c r="AE189" s="33">
        <v>-0.26471790000000001</v>
      </c>
      <c r="AF189" s="33">
        <v>3.8318850000000002</v>
      </c>
      <c r="AG189" s="33">
        <v>5.6936150000000003</v>
      </c>
      <c r="AH189" s="33">
        <v>6.1379390000000003</v>
      </c>
      <c r="AI189" s="33">
        <v>7.910005</v>
      </c>
      <c r="AJ189" s="33">
        <v>12.38477</v>
      </c>
      <c r="AK189" s="33">
        <v>8.8076229999999995</v>
      </c>
      <c r="AL189" s="33">
        <v>11.08841</v>
      </c>
      <c r="AM189" s="33">
        <v>6.6874099999999999</v>
      </c>
      <c r="AN189" s="33">
        <v>7.327178</v>
      </c>
      <c r="AO189" s="33">
        <v>9.4557339999999996</v>
      </c>
      <c r="AP189" s="33">
        <v>10.251939999999999</v>
      </c>
      <c r="AQ189" s="33">
        <v>8.297523</v>
      </c>
      <c r="AR189" s="33">
        <v>11.486689999999999</v>
      </c>
      <c r="AS189" s="33">
        <v>14.582710000000001</v>
      </c>
      <c r="AT189" s="33">
        <v>14.147869999999999</v>
      </c>
      <c r="AU189" s="33">
        <v>11.23259</v>
      </c>
      <c r="AV189" s="33">
        <v>7.8690850000000001</v>
      </c>
      <c r="AW189" s="33">
        <v>7.1331239999999996</v>
      </c>
      <c r="AX189" s="33">
        <v>4.4987000000000004</v>
      </c>
      <c r="AY189" s="33">
        <v>0.84205370000000002</v>
      </c>
      <c r="AZ189" s="33">
        <v>2.5137330000000002</v>
      </c>
      <c r="BA189" s="33">
        <v>4.9023760000000003</v>
      </c>
      <c r="BB189" s="33">
        <v>2.0502319999999998</v>
      </c>
      <c r="BC189" s="33">
        <v>3.9272459999999998</v>
      </c>
      <c r="BD189" s="33">
        <v>8.0445039999999999</v>
      </c>
      <c r="BE189" s="33">
        <v>9.8071400000000004</v>
      </c>
      <c r="BF189" s="33">
        <v>10.57893</v>
      </c>
      <c r="BG189" s="33">
        <v>12.31325</v>
      </c>
      <c r="BH189" s="33">
        <v>17.364070000000002</v>
      </c>
      <c r="BI189" s="33">
        <v>14.053330000000001</v>
      </c>
      <c r="BJ189" s="33">
        <v>16.149100000000001</v>
      </c>
      <c r="BK189" s="33">
        <v>11.973990000000001</v>
      </c>
      <c r="BL189" s="33">
        <v>29.159790000000001</v>
      </c>
      <c r="BM189" s="33">
        <v>32.08081</v>
      </c>
      <c r="BN189" s="33">
        <v>32.784179999999999</v>
      </c>
      <c r="BO189" s="33">
        <v>31.249379999999999</v>
      </c>
      <c r="BP189" s="33">
        <v>34.258339999999997</v>
      </c>
      <c r="BQ189" s="33">
        <v>37.05142</v>
      </c>
      <c r="BR189" s="33">
        <v>35.911909999999999</v>
      </c>
      <c r="BS189" s="33">
        <v>15.84216</v>
      </c>
      <c r="BT189" s="33">
        <v>11.910909999999999</v>
      </c>
      <c r="BU189" s="33">
        <v>11.15437</v>
      </c>
      <c r="BV189" s="33">
        <v>8.6817670000000007</v>
      </c>
      <c r="BW189" s="33">
        <v>5.2529969999999997</v>
      </c>
      <c r="BX189" s="33">
        <v>6.9885390000000003</v>
      </c>
      <c r="BY189" s="33">
        <v>7.8179720000000001</v>
      </c>
      <c r="BZ189" s="33">
        <v>4.9451599999999996</v>
      </c>
      <c r="CA189" s="33">
        <v>6.8305870000000004</v>
      </c>
      <c r="CB189" s="33">
        <v>10.962149999999999</v>
      </c>
      <c r="CC189" s="33">
        <v>12.65615</v>
      </c>
      <c r="CD189" s="33">
        <v>13.65474</v>
      </c>
      <c r="CE189" s="33">
        <v>15.362920000000001</v>
      </c>
      <c r="CF189" s="33">
        <v>20.812709999999999</v>
      </c>
      <c r="CG189" s="33">
        <v>17.686489999999999</v>
      </c>
      <c r="CH189" s="33">
        <v>19.654119999999999</v>
      </c>
      <c r="CI189" s="33">
        <v>15.635450000000001</v>
      </c>
      <c r="CJ189" s="33">
        <v>44.28098</v>
      </c>
      <c r="CK189" s="33">
        <v>47.750860000000003</v>
      </c>
      <c r="CL189" s="33">
        <v>48.389949999999999</v>
      </c>
      <c r="CM189" s="33">
        <v>47.145769999999999</v>
      </c>
      <c r="CN189" s="33">
        <v>50.029910000000001</v>
      </c>
      <c r="CO189" s="33">
        <v>52.61318</v>
      </c>
      <c r="CP189" s="33">
        <v>50.985610000000001</v>
      </c>
      <c r="CQ189" s="33">
        <v>19.03473</v>
      </c>
      <c r="CR189" s="33">
        <v>14.71026</v>
      </c>
      <c r="CS189" s="33">
        <v>13.93947</v>
      </c>
      <c r="CT189" s="33">
        <v>11.578950000000001</v>
      </c>
      <c r="CU189" s="33">
        <v>8.3080020000000001</v>
      </c>
      <c r="CV189" s="33">
        <v>10.08778</v>
      </c>
      <c r="CW189" s="33">
        <v>10.73357</v>
      </c>
      <c r="CX189" s="33">
        <v>7.8400889999999999</v>
      </c>
      <c r="CY189" s="33">
        <v>9.7339289999999998</v>
      </c>
      <c r="CZ189" s="33">
        <v>13.879799999999999</v>
      </c>
      <c r="DA189" s="33">
        <v>15.50517</v>
      </c>
      <c r="DB189" s="33">
        <v>16.730550000000001</v>
      </c>
      <c r="DC189" s="33">
        <v>18.412590000000002</v>
      </c>
      <c r="DD189" s="33">
        <v>24.26136</v>
      </c>
      <c r="DE189" s="33">
        <v>21.319649999999999</v>
      </c>
      <c r="DF189" s="33">
        <v>23.159140000000001</v>
      </c>
      <c r="DG189" s="33">
        <v>19.29692</v>
      </c>
      <c r="DH189" s="33">
        <v>59.402180000000001</v>
      </c>
      <c r="DI189" s="33">
        <v>63.420920000000002</v>
      </c>
      <c r="DJ189" s="33">
        <v>63.995710000000003</v>
      </c>
      <c r="DK189" s="33">
        <v>63.042149999999999</v>
      </c>
      <c r="DL189" s="33">
        <v>65.801479999999998</v>
      </c>
      <c r="DM189" s="33">
        <v>68.174940000000007</v>
      </c>
      <c r="DN189" s="33">
        <v>66.059309999999996</v>
      </c>
      <c r="DO189" s="33">
        <v>22.227309999999999</v>
      </c>
      <c r="DP189" s="33">
        <v>17.509609999999999</v>
      </c>
      <c r="DQ189" s="33">
        <v>16.72457</v>
      </c>
      <c r="DR189" s="33">
        <v>14.476129999999999</v>
      </c>
      <c r="DS189" s="33">
        <v>11.363009999999999</v>
      </c>
      <c r="DT189" s="33">
        <v>13.187010000000001</v>
      </c>
      <c r="DU189" s="33">
        <v>14.94323</v>
      </c>
      <c r="DV189" s="33">
        <v>12.019909999999999</v>
      </c>
      <c r="DW189" s="33">
        <v>13.925890000000001</v>
      </c>
      <c r="DX189" s="33">
        <v>18.092420000000001</v>
      </c>
      <c r="DY189" s="33">
        <v>19.618690000000001</v>
      </c>
      <c r="DZ189" s="33">
        <v>21.17154</v>
      </c>
      <c r="EA189" s="33">
        <v>22.815840000000001</v>
      </c>
      <c r="EB189" s="33">
        <v>29.240659999999998</v>
      </c>
      <c r="EC189" s="33">
        <v>26.565359999999998</v>
      </c>
      <c r="ED189" s="33">
        <v>28.219830000000002</v>
      </c>
      <c r="EE189" s="33">
        <v>24.583500000000001</v>
      </c>
      <c r="EF189" s="33">
        <v>81.234790000000004</v>
      </c>
      <c r="EG189" s="33">
        <v>86.045990000000003</v>
      </c>
      <c r="EH189" s="33">
        <v>86.527950000000004</v>
      </c>
      <c r="EI189" s="33">
        <v>85.994010000000003</v>
      </c>
      <c r="EJ189" s="33">
        <v>88.573130000000006</v>
      </c>
      <c r="EK189" s="33">
        <v>90.643649999999994</v>
      </c>
      <c r="EL189" s="33">
        <v>87.823350000000005</v>
      </c>
      <c r="EM189" s="33">
        <v>26.836880000000001</v>
      </c>
      <c r="EN189" s="33">
        <v>21.551439999999999</v>
      </c>
      <c r="EO189" s="33">
        <v>20.745819999999998</v>
      </c>
      <c r="EP189" s="33">
        <v>18.659189999999999</v>
      </c>
      <c r="EQ189" s="33">
        <v>15.773949999999999</v>
      </c>
      <c r="ER189" s="33">
        <v>17.661819999999999</v>
      </c>
      <c r="ES189" s="33">
        <v>73.259960000000007</v>
      </c>
      <c r="ET189" s="33">
        <v>73.365539999999996</v>
      </c>
      <c r="EU189" s="33">
        <v>72.03877</v>
      </c>
      <c r="EV189" s="33">
        <v>71.981269999999995</v>
      </c>
      <c r="EW189" s="33">
        <v>71.751499999999993</v>
      </c>
      <c r="EX189" s="33">
        <v>71.690920000000006</v>
      </c>
      <c r="EY189" s="33">
        <v>71.063379999999995</v>
      </c>
      <c r="EZ189" s="33">
        <v>71.179760000000002</v>
      </c>
      <c r="FA189" s="33">
        <v>74.941360000000003</v>
      </c>
      <c r="FB189" s="33">
        <v>79.806659999999994</v>
      </c>
      <c r="FC189" s="33">
        <v>84.840609999999998</v>
      </c>
      <c r="FD189" s="33">
        <v>88.390029999999996</v>
      </c>
      <c r="FE189" s="33">
        <v>90.042720000000003</v>
      </c>
      <c r="FF189" s="33">
        <v>89.712000000000003</v>
      </c>
      <c r="FG189" s="33">
        <v>89.329669999999993</v>
      </c>
      <c r="FH189" s="33">
        <v>88.650509999999997</v>
      </c>
      <c r="FI189" s="33">
        <v>88.656279999999995</v>
      </c>
      <c r="FJ189" s="33">
        <v>87.736469999999997</v>
      </c>
      <c r="FK189" s="33">
        <v>85.956469999999996</v>
      </c>
      <c r="FL189" s="33">
        <v>82.801249999999996</v>
      </c>
      <c r="FM189" s="33">
        <v>80.066869999999994</v>
      </c>
      <c r="FN189" s="33">
        <v>78.437389999999994</v>
      </c>
      <c r="FO189" s="33">
        <v>76.751140000000007</v>
      </c>
      <c r="FP189" s="33">
        <v>75.453209999999999</v>
      </c>
      <c r="FQ189" s="33">
        <v>217.36500000000001</v>
      </c>
      <c r="FR189" s="33">
        <v>29.53687</v>
      </c>
      <c r="FS189">
        <v>0</v>
      </c>
    </row>
    <row r="190" spans="1:175" x14ac:dyDescent="0.2">
      <c r="A190" t="s">
        <v>208</v>
      </c>
      <c r="B190" t="s">
        <v>221</v>
      </c>
      <c r="C190">
        <v>42978</v>
      </c>
      <c r="D190">
        <v>162</v>
      </c>
      <c r="E190" s="33">
        <v>181.08619999999999</v>
      </c>
      <c r="F190" s="33">
        <v>174.86340000000001</v>
      </c>
      <c r="G190" s="33">
        <v>174.34639999999999</v>
      </c>
      <c r="H190" s="33">
        <v>173.0256</v>
      </c>
      <c r="I190" s="33">
        <v>180.2508</v>
      </c>
      <c r="J190" s="33">
        <v>210.87129999999999</v>
      </c>
      <c r="K190" s="33">
        <v>244.0608</v>
      </c>
      <c r="L190" s="33">
        <v>258.3673</v>
      </c>
      <c r="M190" s="33">
        <v>270.00420000000003</v>
      </c>
      <c r="N190" s="33">
        <v>277.89109999999999</v>
      </c>
      <c r="O190" s="33">
        <v>283.18799999999999</v>
      </c>
      <c r="P190" s="33">
        <v>288.55470000000003</v>
      </c>
      <c r="Q190" s="33">
        <v>293.47949999999997</v>
      </c>
      <c r="R190" s="33">
        <v>289.4402</v>
      </c>
      <c r="S190" s="33">
        <v>286.63060000000002</v>
      </c>
      <c r="T190" s="33">
        <v>273.21609999999998</v>
      </c>
      <c r="U190" s="33">
        <v>266.16149999999999</v>
      </c>
      <c r="V190" s="33">
        <v>254.62389999999999</v>
      </c>
      <c r="W190" s="33">
        <v>235.68350000000001</v>
      </c>
      <c r="X190" s="33">
        <v>219.84139999999999</v>
      </c>
      <c r="Y190" s="33">
        <v>212.2259</v>
      </c>
      <c r="Z190" s="33">
        <v>203.12540000000001</v>
      </c>
      <c r="AA190" s="33">
        <v>190.9263</v>
      </c>
      <c r="AB190" s="33">
        <v>181.08709999999999</v>
      </c>
      <c r="AC190" s="33">
        <v>-3.4779390000000001</v>
      </c>
      <c r="AD190" s="33">
        <v>-0.24551319999999999</v>
      </c>
      <c r="AE190" s="33">
        <v>4.0175270000000003</v>
      </c>
      <c r="AF190" s="33">
        <v>2.793031</v>
      </c>
      <c r="AG190" s="33">
        <v>-2.4249299999999998</v>
      </c>
      <c r="AH190" s="33">
        <v>-4.2194950000000002</v>
      </c>
      <c r="AI190" s="33">
        <v>-4.8133780000000002</v>
      </c>
      <c r="AJ190" s="33">
        <v>-15.7095</v>
      </c>
      <c r="AK190" s="33">
        <v>-24.00299</v>
      </c>
      <c r="AL190" s="33">
        <v>-18.326409999999999</v>
      </c>
      <c r="AM190" s="33">
        <v>-14.82253</v>
      </c>
      <c r="AN190" s="33">
        <v>-0.35471940000000002</v>
      </c>
      <c r="AO190" s="33">
        <v>3.309653</v>
      </c>
      <c r="AP190" s="33">
        <v>0.7980931</v>
      </c>
      <c r="AQ190" s="33">
        <v>5.9653559999999999</v>
      </c>
      <c r="AR190" s="33">
        <v>2.387419</v>
      </c>
      <c r="AS190" s="33">
        <v>5.9905600000000003</v>
      </c>
      <c r="AT190" s="33">
        <v>-1.0031380000000001</v>
      </c>
      <c r="AU190" s="33">
        <v>-17.004020000000001</v>
      </c>
      <c r="AV190" s="33">
        <v>-17.735119999999998</v>
      </c>
      <c r="AW190" s="33">
        <v>-20.687360000000002</v>
      </c>
      <c r="AX190" s="33">
        <v>-19.437249999999999</v>
      </c>
      <c r="AY190" s="33">
        <v>-17.82311</v>
      </c>
      <c r="AZ190" s="33">
        <v>-16.930730000000001</v>
      </c>
      <c r="BA190" s="33">
        <v>1.760713</v>
      </c>
      <c r="BB190" s="33">
        <v>4.1839839999999997</v>
      </c>
      <c r="BC190" s="33">
        <v>9.3214489999999994</v>
      </c>
      <c r="BD190" s="33">
        <v>7.9425379999999999</v>
      </c>
      <c r="BE190" s="33">
        <v>2.2482700000000002</v>
      </c>
      <c r="BF190" s="33">
        <v>1.191025</v>
      </c>
      <c r="BG190" s="33">
        <v>-0.69696279999999999</v>
      </c>
      <c r="BH190" s="33">
        <v>-11.90653</v>
      </c>
      <c r="BI190" s="33">
        <v>-19.594750000000001</v>
      </c>
      <c r="BJ190" s="33">
        <v>-14.16103</v>
      </c>
      <c r="BK190" s="33">
        <v>-9.4219950000000008</v>
      </c>
      <c r="BL190" s="33">
        <v>7.403861</v>
      </c>
      <c r="BM190" s="33">
        <v>12.012600000000001</v>
      </c>
      <c r="BN190" s="33">
        <v>9.4846599999999999</v>
      </c>
      <c r="BO190" s="33">
        <v>14.47894</v>
      </c>
      <c r="BP190" s="33">
        <v>9.9178479999999993</v>
      </c>
      <c r="BQ190" s="33">
        <v>13.38611</v>
      </c>
      <c r="BR190" s="33">
        <v>6.4343079999999997</v>
      </c>
      <c r="BS190" s="33">
        <v>-12.17609</v>
      </c>
      <c r="BT190" s="33">
        <v>-13.18693</v>
      </c>
      <c r="BU190" s="33">
        <v>-15.92634</v>
      </c>
      <c r="BV190" s="33">
        <v>-15.188879999999999</v>
      </c>
      <c r="BW190" s="33">
        <v>-13.604430000000001</v>
      </c>
      <c r="BX190" s="33">
        <v>-12.86992</v>
      </c>
      <c r="BY190" s="33">
        <v>5.3889880000000003</v>
      </c>
      <c r="BZ190" s="33">
        <v>7.2518399999999996</v>
      </c>
      <c r="CA190" s="33">
        <v>12.99493</v>
      </c>
      <c r="CB190" s="33">
        <v>11.509069999999999</v>
      </c>
      <c r="CC190" s="33">
        <v>5.484915</v>
      </c>
      <c r="CD190" s="33">
        <v>4.9383340000000002</v>
      </c>
      <c r="CE190" s="33">
        <v>2.1540539999999999</v>
      </c>
      <c r="CF190" s="33">
        <v>-9.2726070000000007</v>
      </c>
      <c r="CG190" s="33">
        <v>-16.541620000000002</v>
      </c>
      <c r="CH190" s="33">
        <v>-11.2761</v>
      </c>
      <c r="CI190" s="33">
        <v>-5.6816040000000001</v>
      </c>
      <c r="CJ190" s="33">
        <v>12.777430000000001</v>
      </c>
      <c r="CK190" s="33">
        <v>18.040230000000001</v>
      </c>
      <c r="CL190" s="33">
        <v>15.50095</v>
      </c>
      <c r="CM190" s="33">
        <v>20.375430000000001</v>
      </c>
      <c r="CN190" s="33">
        <v>15.1334</v>
      </c>
      <c r="CO190" s="33">
        <v>18.50825</v>
      </c>
      <c r="CP190" s="33">
        <v>11.585459999999999</v>
      </c>
      <c r="CQ190" s="33">
        <v>-8.8322769999999995</v>
      </c>
      <c r="CR190" s="33">
        <v>-10.03687</v>
      </c>
      <c r="CS190" s="33">
        <v>-12.628880000000001</v>
      </c>
      <c r="CT190" s="33">
        <v>-12.24647</v>
      </c>
      <c r="CU190" s="33">
        <v>-10.682589999999999</v>
      </c>
      <c r="CV190" s="33">
        <v>-10.057410000000001</v>
      </c>
      <c r="CW190" s="33">
        <v>9.0172620000000006</v>
      </c>
      <c r="CX190" s="33">
        <v>10.319699999999999</v>
      </c>
      <c r="CY190" s="33">
        <v>16.668410000000002</v>
      </c>
      <c r="CZ190" s="33">
        <v>15.0756</v>
      </c>
      <c r="DA190" s="33">
        <v>8.7215600000000002</v>
      </c>
      <c r="DB190" s="33">
        <v>8.6856430000000007</v>
      </c>
      <c r="DC190" s="33">
        <v>5.005071</v>
      </c>
      <c r="DD190" s="33">
        <v>-6.6386799999999999</v>
      </c>
      <c r="DE190" s="33">
        <v>-13.488490000000001</v>
      </c>
      <c r="DF190" s="33">
        <v>-8.3911689999999997</v>
      </c>
      <c r="DG190" s="33">
        <v>-1.9412130000000001</v>
      </c>
      <c r="DH190" s="33">
        <v>18.151</v>
      </c>
      <c r="DI190" s="33">
        <v>24.06786</v>
      </c>
      <c r="DJ190" s="33">
        <v>21.517240000000001</v>
      </c>
      <c r="DK190" s="33">
        <v>26.271909999999998</v>
      </c>
      <c r="DL190" s="33">
        <v>20.348949999999999</v>
      </c>
      <c r="DM190" s="33">
        <v>23.630389999999998</v>
      </c>
      <c r="DN190" s="33">
        <v>16.736609999999999</v>
      </c>
      <c r="DO190" s="33">
        <v>-5.4884659999999998</v>
      </c>
      <c r="DP190" s="33">
        <v>-6.8868090000000004</v>
      </c>
      <c r="DQ190" s="33">
        <v>-9.3314140000000005</v>
      </c>
      <c r="DR190" s="33">
        <v>-9.3040610000000008</v>
      </c>
      <c r="DS190" s="33">
        <v>-7.7607480000000004</v>
      </c>
      <c r="DT190" s="33">
        <v>-7.244904</v>
      </c>
      <c r="DU190" s="33">
        <v>14.25591</v>
      </c>
      <c r="DV190" s="33">
        <v>14.74919</v>
      </c>
      <c r="DW190" s="33">
        <v>21.972329999999999</v>
      </c>
      <c r="DX190" s="33">
        <v>20.225110000000001</v>
      </c>
      <c r="DY190" s="33">
        <v>13.39476</v>
      </c>
      <c r="DZ190" s="33">
        <v>14.096159999999999</v>
      </c>
      <c r="EA190" s="33">
        <v>9.1214860000000009</v>
      </c>
      <c r="EB190" s="33">
        <v>-2.835709</v>
      </c>
      <c r="EC190" s="33">
        <v>-9.0802519999999998</v>
      </c>
      <c r="ED190" s="33">
        <v>-4.2257860000000003</v>
      </c>
      <c r="EE190" s="33">
        <v>3.4593180000000001</v>
      </c>
      <c r="EF190" s="33">
        <v>25.909579999999998</v>
      </c>
      <c r="EG190" s="33">
        <v>32.770809999999997</v>
      </c>
      <c r="EH190" s="33">
        <v>30.203810000000001</v>
      </c>
      <c r="EI190" s="33">
        <v>34.785499999999999</v>
      </c>
      <c r="EJ190" s="33">
        <v>27.879380000000001</v>
      </c>
      <c r="EK190" s="33">
        <v>31.025939999999999</v>
      </c>
      <c r="EL190" s="33">
        <v>24.174060000000001</v>
      </c>
      <c r="EM190" s="33">
        <v>-0.66053439999999997</v>
      </c>
      <c r="EN190" s="33">
        <v>-2.3386200000000001</v>
      </c>
      <c r="EO190" s="33">
        <v>-4.5703990000000001</v>
      </c>
      <c r="EP190" s="33">
        <v>-5.0556900000000002</v>
      </c>
      <c r="EQ190" s="33">
        <v>-3.5420729999999998</v>
      </c>
      <c r="ER190" s="33">
        <v>-3.184091</v>
      </c>
      <c r="ES190" s="33">
        <v>73.951080000000005</v>
      </c>
      <c r="ET190" s="33">
        <v>73.004130000000004</v>
      </c>
      <c r="EU190" s="33">
        <v>72.86063</v>
      </c>
      <c r="EV190" s="33">
        <v>72.392300000000006</v>
      </c>
      <c r="EW190" s="33">
        <v>72.775729999999996</v>
      </c>
      <c r="EX190" s="33">
        <v>72.22627</v>
      </c>
      <c r="EY190" s="33">
        <v>71.661109999999994</v>
      </c>
      <c r="EZ190" s="33">
        <v>71.289259999999999</v>
      </c>
      <c r="FA190" s="33">
        <v>75.431560000000005</v>
      </c>
      <c r="FB190" s="33">
        <v>82.277379999999994</v>
      </c>
      <c r="FC190" s="33">
        <v>86.829340000000002</v>
      </c>
      <c r="FD190" s="33">
        <v>90.430890000000005</v>
      </c>
      <c r="FE190" s="33">
        <v>93.633260000000007</v>
      </c>
      <c r="FF190" s="33">
        <v>92.14573</v>
      </c>
      <c r="FG190" s="33">
        <v>92.497730000000004</v>
      </c>
      <c r="FH190" s="33">
        <v>90.423419999999993</v>
      </c>
      <c r="FI190" s="33">
        <v>88.599490000000003</v>
      </c>
      <c r="FJ190" s="33">
        <v>88.169259999999994</v>
      </c>
      <c r="FK190" s="33">
        <v>87.236999999999995</v>
      </c>
      <c r="FL190" s="33">
        <v>82.362430000000003</v>
      </c>
      <c r="FM190" s="33">
        <v>78.451440000000005</v>
      </c>
      <c r="FN190" s="33">
        <v>77.046449999999993</v>
      </c>
      <c r="FO190" s="33">
        <v>75.744020000000006</v>
      </c>
      <c r="FP190" s="33">
        <v>73.453699999999998</v>
      </c>
      <c r="FQ190" s="33">
        <v>105.6923</v>
      </c>
      <c r="FR190" s="33">
        <v>9.8520850000000006</v>
      </c>
      <c r="FS190">
        <v>0</v>
      </c>
    </row>
    <row r="191" spans="1:175" x14ac:dyDescent="0.2">
      <c r="A191" t="s">
        <v>208</v>
      </c>
      <c r="B191" t="s">
        <v>221</v>
      </c>
      <c r="C191">
        <v>42979</v>
      </c>
      <c r="D191">
        <v>162</v>
      </c>
      <c r="E191" s="33">
        <v>176.08240000000001</v>
      </c>
      <c r="F191" s="33">
        <v>174.8211</v>
      </c>
      <c r="G191" s="33">
        <v>170.28049999999999</v>
      </c>
      <c r="H191" s="33">
        <v>167.1267</v>
      </c>
      <c r="I191" s="33">
        <v>175.87100000000001</v>
      </c>
      <c r="J191" s="33">
        <v>200.84610000000001</v>
      </c>
      <c r="K191" s="33">
        <v>229.6292</v>
      </c>
      <c r="L191" s="33">
        <v>255.20150000000001</v>
      </c>
      <c r="M191" s="33">
        <v>269.68819999999999</v>
      </c>
      <c r="N191" s="33">
        <v>276.42399999999998</v>
      </c>
      <c r="O191" s="33">
        <v>276.38240000000002</v>
      </c>
      <c r="P191" s="33">
        <v>275.65320000000003</v>
      </c>
      <c r="Q191" s="33">
        <v>274.40589999999997</v>
      </c>
      <c r="R191" s="33">
        <v>272.08229999999998</v>
      </c>
      <c r="S191" s="33">
        <v>264.80439999999999</v>
      </c>
      <c r="T191" s="33">
        <v>254.33670000000001</v>
      </c>
      <c r="U191" s="33">
        <v>243.55160000000001</v>
      </c>
      <c r="V191" s="33">
        <v>229.77330000000001</v>
      </c>
      <c r="W191" s="33">
        <v>216.5994</v>
      </c>
      <c r="X191" s="33">
        <v>208.05670000000001</v>
      </c>
      <c r="Y191" s="33">
        <v>201.49180000000001</v>
      </c>
      <c r="Z191" s="33">
        <v>197.6583</v>
      </c>
      <c r="AA191" s="33">
        <v>186.10040000000001</v>
      </c>
      <c r="AB191" s="33">
        <v>175.45429999999999</v>
      </c>
      <c r="AC191" s="33">
        <v>-9.9271980000000006</v>
      </c>
      <c r="AD191" s="33">
        <v>-3.642862</v>
      </c>
      <c r="AE191" s="33">
        <v>-1.327045</v>
      </c>
      <c r="AF191" s="33">
        <v>-4.2313409999999996</v>
      </c>
      <c r="AG191" s="33">
        <v>-8.2321460000000002</v>
      </c>
      <c r="AH191" s="33">
        <v>-9.7453880000000002</v>
      </c>
      <c r="AI191" s="33">
        <v>-15.87307</v>
      </c>
      <c r="AJ191" s="33">
        <v>-13.39209</v>
      </c>
      <c r="AK191" s="33">
        <v>-7.4936280000000002</v>
      </c>
      <c r="AL191" s="33">
        <v>-9.8380080000000003</v>
      </c>
      <c r="AM191" s="33">
        <v>-10.167999999999999</v>
      </c>
      <c r="AN191" s="33">
        <v>-0.41185159999999998</v>
      </c>
      <c r="AO191" s="33">
        <v>-5.271204</v>
      </c>
      <c r="AP191" s="33">
        <v>-0.95389869999999999</v>
      </c>
      <c r="AQ191" s="33">
        <v>3.7475499999999999</v>
      </c>
      <c r="AR191" s="33">
        <v>0.62345269999999997</v>
      </c>
      <c r="AS191" s="33">
        <v>-2.6469269999999998</v>
      </c>
      <c r="AT191" s="33">
        <v>-8.235277</v>
      </c>
      <c r="AU191" s="33">
        <v>-10.25595</v>
      </c>
      <c r="AV191" s="33">
        <v>-3.7046049999999999</v>
      </c>
      <c r="AW191" s="33">
        <v>-0.51145620000000003</v>
      </c>
      <c r="AX191" s="33">
        <v>1.586759</v>
      </c>
      <c r="AY191" s="33">
        <v>4.1405789999999998</v>
      </c>
      <c r="AZ191" s="33">
        <v>1.4488110000000001</v>
      </c>
      <c r="BA191" s="33">
        <v>-4.8545939999999996</v>
      </c>
      <c r="BB191" s="33">
        <v>1.5985290000000001</v>
      </c>
      <c r="BC191" s="33">
        <v>4.0508879999999996</v>
      </c>
      <c r="BD191" s="33">
        <v>0.69541949999999997</v>
      </c>
      <c r="BE191" s="33">
        <v>-3.1682239999999999</v>
      </c>
      <c r="BF191" s="33">
        <v>-3.3665729999999998</v>
      </c>
      <c r="BG191" s="33">
        <v>-8.6100359999999991</v>
      </c>
      <c r="BH191" s="33">
        <v>-5.5394819999999996</v>
      </c>
      <c r="BI191" s="33">
        <v>1.0806990000000001</v>
      </c>
      <c r="BJ191" s="33">
        <v>-1.3884369999999999</v>
      </c>
      <c r="BK191" s="33">
        <v>-0.46653679999999997</v>
      </c>
      <c r="BL191" s="33">
        <v>10.12326</v>
      </c>
      <c r="BM191" s="33">
        <v>5.6824399999999997</v>
      </c>
      <c r="BN191" s="33">
        <v>9.4064110000000003</v>
      </c>
      <c r="BO191" s="33">
        <v>13.73455</v>
      </c>
      <c r="BP191" s="33">
        <v>9.7763860000000005</v>
      </c>
      <c r="BQ191" s="33">
        <v>5.0339309999999999</v>
      </c>
      <c r="BR191" s="33">
        <v>-0.69716350000000005</v>
      </c>
      <c r="BS191" s="33">
        <v>-3.1276649999999999</v>
      </c>
      <c r="BT191" s="33">
        <v>3.5806290000000001</v>
      </c>
      <c r="BU191" s="33">
        <v>6.4960810000000002</v>
      </c>
      <c r="BV191" s="33">
        <v>8.4853249999999996</v>
      </c>
      <c r="BW191" s="33">
        <v>10.757059999999999</v>
      </c>
      <c r="BX191" s="33">
        <v>8.0931809999999995</v>
      </c>
      <c r="BY191" s="33">
        <v>-1.341323</v>
      </c>
      <c r="BZ191" s="33">
        <v>5.228701</v>
      </c>
      <c r="CA191" s="33">
        <v>7.7756280000000002</v>
      </c>
      <c r="CB191" s="33">
        <v>4.1076790000000001</v>
      </c>
      <c r="CC191" s="33">
        <v>0.33903319999999998</v>
      </c>
      <c r="CD191" s="33">
        <v>1.051374</v>
      </c>
      <c r="CE191" s="33">
        <v>-3.5796809999999999</v>
      </c>
      <c r="CF191" s="33">
        <v>-0.1007933</v>
      </c>
      <c r="CG191" s="33">
        <v>7.0192519999999998</v>
      </c>
      <c r="CH191" s="33">
        <v>4.4637099999999998</v>
      </c>
      <c r="CI191" s="33">
        <v>6.2526700000000002</v>
      </c>
      <c r="CJ191" s="33">
        <v>17.41985</v>
      </c>
      <c r="CK191" s="33">
        <v>13.2689</v>
      </c>
      <c r="CL191" s="33">
        <v>16.58193</v>
      </c>
      <c r="CM191" s="33">
        <v>20.651509999999998</v>
      </c>
      <c r="CN191" s="33">
        <v>16.115680000000001</v>
      </c>
      <c r="CO191" s="33">
        <v>10.353669999999999</v>
      </c>
      <c r="CP191" s="33">
        <v>4.5237109999999996</v>
      </c>
      <c r="CQ191" s="33">
        <v>1.8093649999999999</v>
      </c>
      <c r="CR191" s="33">
        <v>8.62636</v>
      </c>
      <c r="CS191" s="33">
        <v>11.34948</v>
      </c>
      <c r="CT191" s="33">
        <v>13.263249999999999</v>
      </c>
      <c r="CU191" s="33">
        <v>15.33962</v>
      </c>
      <c r="CV191" s="33">
        <v>12.69505</v>
      </c>
      <c r="CW191" s="33">
        <v>2.1719469999999998</v>
      </c>
      <c r="CX191" s="33">
        <v>8.8588730000000009</v>
      </c>
      <c r="CY191" s="33">
        <v>11.50037</v>
      </c>
      <c r="CZ191" s="33">
        <v>7.5199379999999998</v>
      </c>
      <c r="DA191" s="33">
        <v>3.8462900000000002</v>
      </c>
      <c r="DB191" s="33">
        <v>5.4693209999999999</v>
      </c>
      <c r="DC191" s="33">
        <v>1.450674</v>
      </c>
      <c r="DD191" s="33">
        <v>5.3378949999999996</v>
      </c>
      <c r="DE191" s="33">
        <v>12.957800000000001</v>
      </c>
      <c r="DF191" s="33">
        <v>10.315860000000001</v>
      </c>
      <c r="DG191" s="33">
        <v>12.971880000000001</v>
      </c>
      <c r="DH191" s="33">
        <v>24.716439999999999</v>
      </c>
      <c r="DI191" s="33">
        <v>20.855360000000001</v>
      </c>
      <c r="DJ191" s="33">
        <v>23.757449999999999</v>
      </c>
      <c r="DK191" s="33">
        <v>27.568470000000001</v>
      </c>
      <c r="DL191" s="33">
        <v>22.454979999999999</v>
      </c>
      <c r="DM191" s="33">
        <v>15.673410000000001</v>
      </c>
      <c r="DN191" s="33">
        <v>9.744586</v>
      </c>
      <c r="DO191" s="33">
        <v>6.7463949999999997</v>
      </c>
      <c r="DP191" s="33">
        <v>13.672090000000001</v>
      </c>
      <c r="DQ191" s="33">
        <v>16.20288</v>
      </c>
      <c r="DR191" s="33">
        <v>18.041180000000001</v>
      </c>
      <c r="DS191" s="33">
        <v>19.922180000000001</v>
      </c>
      <c r="DT191" s="33">
        <v>17.29692</v>
      </c>
      <c r="DU191" s="33">
        <v>7.2445519999999997</v>
      </c>
      <c r="DV191" s="33">
        <v>14.10026</v>
      </c>
      <c r="DW191" s="33">
        <v>16.878299999999999</v>
      </c>
      <c r="DX191" s="33">
        <v>12.4467</v>
      </c>
      <c r="DY191" s="33">
        <v>8.9102130000000006</v>
      </c>
      <c r="DZ191" s="33">
        <v>11.848140000000001</v>
      </c>
      <c r="EA191" s="33">
        <v>8.7137069999999994</v>
      </c>
      <c r="EB191" s="33">
        <v>13.1905</v>
      </c>
      <c r="EC191" s="33">
        <v>21.532129999999999</v>
      </c>
      <c r="ED191" s="33">
        <v>18.765429999999999</v>
      </c>
      <c r="EE191" s="33">
        <v>22.67334</v>
      </c>
      <c r="EF191" s="33">
        <v>35.251550000000002</v>
      </c>
      <c r="EG191" s="33">
        <v>31.809000000000001</v>
      </c>
      <c r="EH191" s="33">
        <v>34.117759999999997</v>
      </c>
      <c r="EI191" s="33">
        <v>37.55547</v>
      </c>
      <c r="EJ191" s="33">
        <v>31.60791</v>
      </c>
      <c r="EK191" s="33">
        <v>23.35427</v>
      </c>
      <c r="EL191" s="33">
        <v>17.282699999999998</v>
      </c>
      <c r="EM191" s="33">
        <v>13.87468</v>
      </c>
      <c r="EN191" s="33">
        <v>20.957319999999999</v>
      </c>
      <c r="EO191" s="33">
        <v>23.21041</v>
      </c>
      <c r="EP191" s="33">
        <v>24.93974</v>
      </c>
      <c r="EQ191" s="33">
        <v>26.53866</v>
      </c>
      <c r="ER191" s="33">
        <v>23.941289999999999</v>
      </c>
      <c r="ES191" s="33">
        <v>73.503979999999999</v>
      </c>
      <c r="ET191" s="33">
        <v>74.001649999999998</v>
      </c>
      <c r="EU191" s="33">
        <v>73.192269999999994</v>
      </c>
      <c r="EV191" s="33">
        <v>73.295609999999996</v>
      </c>
      <c r="EW191" s="33">
        <v>72.144679999999994</v>
      </c>
      <c r="EX191" s="33">
        <v>71.516409999999993</v>
      </c>
      <c r="EY191" s="33">
        <v>71.689499999999995</v>
      </c>
      <c r="EZ191" s="33">
        <v>71.63673</v>
      </c>
      <c r="FA191" s="33">
        <v>78.897049999999993</v>
      </c>
      <c r="FB191" s="33">
        <v>87.963890000000006</v>
      </c>
      <c r="FC191" s="33">
        <v>93.343029999999999</v>
      </c>
      <c r="FD191" s="33">
        <v>96.688299999999998</v>
      </c>
      <c r="FE191" s="33">
        <v>97.584959999999995</v>
      </c>
      <c r="FF191" s="33">
        <v>97.720420000000004</v>
      </c>
      <c r="FG191" s="33">
        <v>97.015879999999996</v>
      </c>
      <c r="FH191" s="33">
        <v>95.548649999999995</v>
      </c>
      <c r="FI191" s="33">
        <v>94.86591</v>
      </c>
      <c r="FJ191" s="33">
        <v>92.159570000000002</v>
      </c>
      <c r="FK191" s="33">
        <v>89.693730000000002</v>
      </c>
      <c r="FL191" s="33">
        <v>86.50703</v>
      </c>
      <c r="FM191" s="33">
        <v>82.661680000000004</v>
      </c>
      <c r="FN191" s="33">
        <v>80.567099999999996</v>
      </c>
      <c r="FO191" s="33">
        <v>79.271100000000004</v>
      </c>
      <c r="FP191" s="33">
        <v>77.658270000000002</v>
      </c>
      <c r="FQ191" s="33">
        <v>184.94980000000001</v>
      </c>
      <c r="FR191" s="33">
        <v>11.63641</v>
      </c>
      <c r="FS191">
        <v>0</v>
      </c>
    </row>
    <row r="192" spans="1:175" x14ac:dyDescent="0.2">
      <c r="A192" t="s">
        <v>208</v>
      </c>
      <c r="B192" t="s">
        <v>221</v>
      </c>
      <c r="C192">
        <v>42980</v>
      </c>
      <c r="D192">
        <v>162</v>
      </c>
      <c r="E192" s="33">
        <v>142.27440000000001</v>
      </c>
      <c r="F192" s="33">
        <v>136.26159999999999</v>
      </c>
      <c r="G192" s="33">
        <v>131.7182</v>
      </c>
      <c r="H192" s="33">
        <v>131.87979999999999</v>
      </c>
      <c r="I192" s="33">
        <v>133.40889999999999</v>
      </c>
      <c r="J192" s="33">
        <v>137.33369999999999</v>
      </c>
      <c r="K192" s="33">
        <v>136.8801</v>
      </c>
      <c r="L192" s="33">
        <v>140.79259999999999</v>
      </c>
      <c r="M192" s="33">
        <v>139.22720000000001</v>
      </c>
      <c r="N192" s="33">
        <v>139.43559999999999</v>
      </c>
      <c r="O192" s="33">
        <v>141.75829999999999</v>
      </c>
      <c r="P192" s="33">
        <v>144.72749999999999</v>
      </c>
      <c r="Q192" s="33">
        <v>147.03890000000001</v>
      </c>
      <c r="R192" s="33">
        <v>141.23660000000001</v>
      </c>
      <c r="S192" s="33">
        <v>138.2406</v>
      </c>
      <c r="T192" s="33">
        <v>141.73660000000001</v>
      </c>
      <c r="U192" s="33">
        <v>142.8904</v>
      </c>
      <c r="V192" s="33">
        <v>146.3837</v>
      </c>
      <c r="W192" s="33">
        <v>143.93600000000001</v>
      </c>
      <c r="X192" s="33">
        <v>138.81639999999999</v>
      </c>
      <c r="Y192" s="33">
        <v>137.8271</v>
      </c>
      <c r="Z192" s="33">
        <v>136.00649999999999</v>
      </c>
      <c r="AA192" s="33">
        <v>136.4282</v>
      </c>
      <c r="AB192" s="33">
        <v>134.95830000000001</v>
      </c>
      <c r="AC192" s="33">
        <v>-16.911639999999998</v>
      </c>
      <c r="AD192" s="33">
        <v>-19.16311</v>
      </c>
      <c r="AE192" s="33">
        <v>-18.659829999999999</v>
      </c>
      <c r="AF192" s="33">
        <v>-16.978480000000001</v>
      </c>
      <c r="AG192" s="33">
        <v>-21.15363</v>
      </c>
      <c r="AH192" s="33">
        <v>-25.009150000000002</v>
      </c>
      <c r="AI192" s="33">
        <v>-26.700690000000002</v>
      </c>
      <c r="AJ192" s="33">
        <v>-24.765910000000002</v>
      </c>
      <c r="AK192" s="33">
        <v>-26.74173</v>
      </c>
      <c r="AL192" s="33">
        <v>-28.322330000000001</v>
      </c>
      <c r="AM192" s="33">
        <v>-30.800999999999998</v>
      </c>
      <c r="AN192" s="33">
        <v>-26.711410000000001</v>
      </c>
      <c r="AO192" s="33">
        <v>-23.21715</v>
      </c>
      <c r="AP192" s="33">
        <v>-26.10885</v>
      </c>
      <c r="AQ192" s="33">
        <v>-24.107810000000001</v>
      </c>
      <c r="AR192" s="33">
        <v>-17.040620000000001</v>
      </c>
      <c r="AS192" s="33">
        <v>-15.73541</v>
      </c>
      <c r="AT192" s="33">
        <v>-13.49535</v>
      </c>
      <c r="AU192" s="33">
        <v>-17.90277</v>
      </c>
      <c r="AV192" s="33">
        <v>-19.411239999999999</v>
      </c>
      <c r="AW192" s="33">
        <v>-15.90401</v>
      </c>
      <c r="AX192" s="33">
        <v>-17.977869999999999</v>
      </c>
      <c r="AY192" s="33">
        <v>-17.969270000000002</v>
      </c>
      <c r="AZ192" s="33">
        <v>-17.768460000000001</v>
      </c>
      <c r="BA192" s="33">
        <v>-11.96644</v>
      </c>
      <c r="BB192" s="33">
        <v>-14.06573</v>
      </c>
      <c r="BC192" s="33">
        <v>-13.939410000000001</v>
      </c>
      <c r="BD192" s="33">
        <v>-12.52712</v>
      </c>
      <c r="BE192" s="33">
        <v>-16.41752</v>
      </c>
      <c r="BF192" s="33">
        <v>-20.398790000000002</v>
      </c>
      <c r="BG192" s="33">
        <v>-21.67428</v>
      </c>
      <c r="BH192" s="33">
        <v>-18.777509999999999</v>
      </c>
      <c r="BI192" s="33">
        <v>-20.691800000000001</v>
      </c>
      <c r="BJ192" s="33">
        <v>-22.183969999999999</v>
      </c>
      <c r="BK192" s="33">
        <v>-24.560829999999999</v>
      </c>
      <c r="BL192" s="33">
        <v>-20.45147</v>
      </c>
      <c r="BM192" s="33">
        <v>-16.95872</v>
      </c>
      <c r="BN192" s="33">
        <v>-19.432790000000001</v>
      </c>
      <c r="BO192" s="33">
        <v>-17.823930000000001</v>
      </c>
      <c r="BP192" s="33">
        <v>-11.078099999999999</v>
      </c>
      <c r="BQ192" s="33">
        <v>-9.9263089999999998</v>
      </c>
      <c r="BR192" s="33">
        <v>-7.7840480000000003</v>
      </c>
      <c r="BS192" s="33">
        <v>-12.274649999999999</v>
      </c>
      <c r="BT192" s="33">
        <v>-14.00952</v>
      </c>
      <c r="BU192" s="33">
        <v>-10.53899</v>
      </c>
      <c r="BV192" s="33">
        <v>-12.417999999999999</v>
      </c>
      <c r="BW192" s="33">
        <v>-12.194839999999999</v>
      </c>
      <c r="BX192" s="33">
        <v>-11.907170000000001</v>
      </c>
      <c r="BY192" s="33">
        <v>-8.5414069999999995</v>
      </c>
      <c r="BZ192" s="33">
        <v>-10.535299999999999</v>
      </c>
      <c r="CA192" s="33">
        <v>-10.670070000000001</v>
      </c>
      <c r="CB192" s="33">
        <v>-9.4441210000000009</v>
      </c>
      <c r="CC192" s="33">
        <v>-13.1373</v>
      </c>
      <c r="CD192" s="33">
        <v>-17.205670000000001</v>
      </c>
      <c r="CE192" s="33">
        <v>-18.193010000000001</v>
      </c>
      <c r="CF192" s="33">
        <v>-14.629960000000001</v>
      </c>
      <c r="CG192" s="33">
        <v>-16.501629999999999</v>
      </c>
      <c r="CH192" s="33">
        <v>-17.932559999999999</v>
      </c>
      <c r="CI192" s="33">
        <v>-20.238900000000001</v>
      </c>
      <c r="CJ192" s="33">
        <v>-16.115849999999998</v>
      </c>
      <c r="CK192" s="33">
        <v>-12.62415</v>
      </c>
      <c r="CL192" s="33">
        <v>-14.80897</v>
      </c>
      <c r="CM192" s="33">
        <v>-13.47174</v>
      </c>
      <c r="CN192" s="33">
        <v>-6.9484750000000002</v>
      </c>
      <c r="CO192" s="33">
        <v>-5.9029389999999999</v>
      </c>
      <c r="CP192" s="33">
        <v>-3.828417</v>
      </c>
      <c r="CQ192" s="33">
        <v>-8.3766289999999994</v>
      </c>
      <c r="CR192" s="33">
        <v>-10.26831</v>
      </c>
      <c r="CS192" s="33">
        <v>-6.8231950000000001</v>
      </c>
      <c r="CT192" s="33">
        <v>-8.5672540000000001</v>
      </c>
      <c r="CU192" s="33">
        <v>-8.1954890000000002</v>
      </c>
      <c r="CV192" s="33">
        <v>-7.8476509999999999</v>
      </c>
      <c r="CW192" s="33">
        <v>-5.1163759999999998</v>
      </c>
      <c r="CX192" s="33">
        <v>-7.0048719999999998</v>
      </c>
      <c r="CY192" s="33">
        <v>-7.4007240000000003</v>
      </c>
      <c r="CZ192" s="33">
        <v>-6.3611240000000002</v>
      </c>
      <c r="DA192" s="33">
        <v>-9.8570810000000009</v>
      </c>
      <c r="DB192" s="33">
        <v>-14.012549999999999</v>
      </c>
      <c r="DC192" s="33">
        <v>-14.711740000000001</v>
      </c>
      <c r="DD192" s="33">
        <v>-10.48241</v>
      </c>
      <c r="DE192" s="33">
        <v>-12.31147</v>
      </c>
      <c r="DF192" s="33">
        <v>-13.681150000000001</v>
      </c>
      <c r="DG192" s="33">
        <v>-15.916969999999999</v>
      </c>
      <c r="DH192" s="33">
        <v>-11.78023</v>
      </c>
      <c r="DI192" s="33">
        <v>-8.2895810000000001</v>
      </c>
      <c r="DJ192" s="33">
        <v>-10.18515</v>
      </c>
      <c r="DK192" s="33">
        <v>-9.1195470000000007</v>
      </c>
      <c r="DL192" s="33">
        <v>-2.8188520000000001</v>
      </c>
      <c r="DM192" s="33">
        <v>-1.879569</v>
      </c>
      <c r="DN192" s="33">
        <v>0.1272141</v>
      </c>
      <c r="DO192" s="33">
        <v>-4.4786070000000002</v>
      </c>
      <c r="DP192" s="33">
        <v>-6.5270970000000004</v>
      </c>
      <c r="DQ192" s="33">
        <v>-3.1073979999999999</v>
      </c>
      <c r="DR192" s="33">
        <v>-4.7165059999999999</v>
      </c>
      <c r="DS192" s="33">
        <v>-4.1961360000000001</v>
      </c>
      <c r="DT192" s="33">
        <v>-3.7881360000000002</v>
      </c>
      <c r="DU192" s="33">
        <v>-0.171177</v>
      </c>
      <c r="DV192" s="33">
        <v>-1.907494</v>
      </c>
      <c r="DW192" s="33">
        <v>-2.6803089999999998</v>
      </c>
      <c r="DX192" s="33">
        <v>-1.9097649999999999</v>
      </c>
      <c r="DY192" s="33">
        <v>-5.1209680000000004</v>
      </c>
      <c r="DZ192" s="33">
        <v>-9.4021880000000007</v>
      </c>
      <c r="EA192" s="33">
        <v>-9.6853309999999997</v>
      </c>
      <c r="EB192" s="33">
        <v>-4.4940059999999997</v>
      </c>
      <c r="EC192" s="33">
        <v>-6.2615340000000002</v>
      </c>
      <c r="ED192" s="33">
        <v>-7.5427920000000004</v>
      </c>
      <c r="EE192" s="33">
        <v>-9.6767979999999998</v>
      </c>
      <c r="EF192" s="33">
        <v>-5.5202920000000004</v>
      </c>
      <c r="EG192" s="33">
        <v>-2.0311520000000001</v>
      </c>
      <c r="EH192" s="33">
        <v>-3.5090859999999999</v>
      </c>
      <c r="EI192" s="33">
        <v>-2.8356710000000001</v>
      </c>
      <c r="EJ192" s="33">
        <v>3.1436679999999999</v>
      </c>
      <c r="EK192" s="33">
        <v>3.9295369999999998</v>
      </c>
      <c r="EL192" s="33">
        <v>5.8385170000000004</v>
      </c>
      <c r="EM192" s="33">
        <v>1.1495169999999999</v>
      </c>
      <c r="EN192" s="33">
        <v>-1.125381</v>
      </c>
      <c r="EO192" s="33">
        <v>2.257622</v>
      </c>
      <c r="EP192" s="33">
        <v>0.84336109999999997</v>
      </c>
      <c r="EQ192" s="33">
        <v>1.578295</v>
      </c>
      <c r="ER192" s="33">
        <v>2.0731579999999998</v>
      </c>
      <c r="ES192" s="33">
        <v>77.122280000000003</v>
      </c>
      <c r="ET192" s="33">
        <v>75.797139999999999</v>
      </c>
      <c r="EU192" s="33">
        <v>74.162350000000004</v>
      </c>
      <c r="EV192" s="33">
        <v>74.693770000000001</v>
      </c>
      <c r="EW192" s="33">
        <v>73.920090000000002</v>
      </c>
      <c r="EX192" s="33">
        <v>72.943330000000003</v>
      </c>
      <c r="EY192" s="33">
        <v>73.883989999999997</v>
      </c>
      <c r="EZ192" s="33">
        <v>74.236580000000004</v>
      </c>
      <c r="FA192" s="33">
        <v>77.486369999999994</v>
      </c>
      <c r="FB192" s="33">
        <v>82.588260000000005</v>
      </c>
      <c r="FC192" s="33">
        <v>88.673100000000005</v>
      </c>
      <c r="FD192" s="33">
        <v>92.576840000000004</v>
      </c>
      <c r="FE192" s="33">
        <v>95.748750000000001</v>
      </c>
      <c r="FF192" s="33">
        <v>98.811000000000007</v>
      </c>
      <c r="FG192" s="33">
        <v>96.230739999999997</v>
      </c>
      <c r="FH192" s="33">
        <v>94.430819999999997</v>
      </c>
      <c r="FI192" s="33">
        <v>94.36694</v>
      </c>
      <c r="FJ192" s="33">
        <v>94.15607</v>
      </c>
      <c r="FK192" s="33">
        <v>93.206540000000004</v>
      </c>
      <c r="FL192" s="33">
        <v>89.531350000000003</v>
      </c>
      <c r="FM192" s="33">
        <v>86.108040000000003</v>
      </c>
      <c r="FN192" s="33">
        <v>86.077839999999995</v>
      </c>
      <c r="FO192" s="33">
        <v>87.666730000000001</v>
      </c>
      <c r="FP192" s="33">
        <v>86.976179999999999</v>
      </c>
      <c r="FQ192" s="33">
        <v>142.07249999999999</v>
      </c>
      <c r="FR192" s="33">
        <v>7.6174179999999998</v>
      </c>
      <c r="FS192">
        <v>0</v>
      </c>
    </row>
    <row r="193" spans="1:175" x14ac:dyDescent="0.2">
      <c r="A193" t="s">
        <v>208</v>
      </c>
      <c r="B193" t="s">
        <v>221</v>
      </c>
      <c r="C193" t="s">
        <v>235</v>
      </c>
      <c r="D193">
        <v>162</v>
      </c>
      <c r="E193" s="33">
        <v>178.58430000000001</v>
      </c>
      <c r="F193" s="33">
        <v>174.84229999999999</v>
      </c>
      <c r="G193" s="33">
        <v>172.3134</v>
      </c>
      <c r="H193" s="33">
        <v>170.0761</v>
      </c>
      <c r="I193" s="33">
        <v>178.0609</v>
      </c>
      <c r="J193" s="33">
        <v>205.8587</v>
      </c>
      <c r="K193" s="33">
        <v>236.845</v>
      </c>
      <c r="L193" s="33">
        <v>256.78440000000001</v>
      </c>
      <c r="M193" s="33">
        <v>269.84620000000001</v>
      </c>
      <c r="N193" s="33">
        <v>277.1576</v>
      </c>
      <c r="O193" s="33">
        <v>279.78519999999997</v>
      </c>
      <c r="P193" s="33">
        <v>282.10390000000001</v>
      </c>
      <c r="Q193" s="33">
        <v>283.9427</v>
      </c>
      <c r="R193" s="33">
        <v>280.76119999999997</v>
      </c>
      <c r="S193" s="33">
        <v>275.71749999999997</v>
      </c>
      <c r="T193" s="33">
        <v>263.77640000000002</v>
      </c>
      <c r="U193" s="33">
        <v>254.85659999999999</v>
      </c>
      <c r="V193" s="33">
        <v>242.1986</v>
      </c>
      <c r="W193" s="33">
        <v>226.1414</v>
      </c>
      <c r="X193" s="33">
        <v>213.94909999999999</v>
      </c>
      <c r="Y193" s="33">
        <v>206.85890000000001</v>
      </c>
      <c r="Z193" s="33">
        <v>200.39179999999999</v>
      </c>
      <c r="AA193" s="33">
        <v>188.51339999999999</v>
      </c>
      <c r="AB193" s="33">
        <v>178.27070000000001</v>
      </c>
      <c r="AC193" s="33">
        <v>-5.9779470000000003</v>
      </c>
      <c r="AD193" s="33">
        <v>-1.1584140000000001</v>
      </c>
      <c r="AE193" s="33">
        <v>1.9055569999999999</v>
      </c>
      <c r="AF193" s="33">
        <v>4.8228500000000001E-2</v>
      </c>
      <c r="AG193" s="33">
        <v>-4.5088189999999999</v>
      </c>
      <c r="AH193" s="33">
        <v>-6.0083679999999999</v>
      </c>
      <c r="AI193" s="33">
        <v>-8.6209140000000009</v>
      </c>
      <c r="AJ193" s="33">
        <v>-12.402380000000001</v>
      </c>
      <c r="AK193" s="33">
        <v>-13.10614</v>
      </c>
      <c r="AL193" s="33">
        <v>-11.675800000000001</v>
      </c>
      <c r="AM193" s="33">
        <v>-10.310460000000001</v>
      </c>
      <c r="AN193" s="33">
        <v>1.4675720000000001</v>
      </c>
      <c r="AO193" s="33">
        <v>0.77919819999999995</v>
      </c>
      <c r="AP193" s="33">
        <v>1.653457</v>
      </c>
      <c r="AQ193" s="33">
        <v>6.5196839999999998</v>
      </c>
      <c r="AR193" s="33">
        <v>3.6977929999999999</v>
      </c>
      <c r="AS193" s="33">
        <v>3.6069559999999998</v>
      </c>
      <c r="AT193" s="33">
        <v>-2.6472440000000002</v>
      </c>
      <c r="AU193" s="33">
        <v>-11.9573</v>
      </c>
      <c r="AV193" s="33">
        <v>-9.4071909999999992</v>
      </c>
      <c r="AW193" s="33">
        <v>-8.8278160000000003</v>
      </c>
      <c r="AX193" s="33">
        <v>-7.5071380000000003</v>
      </c>
      <c r="AY193" s="33">
        <v>-5.3741700000000003</v>
      </c>
      <c r="AZ193" s="33">
        <v>-6.4942630000000001</v>
      </c>
      <c r="BA193" s="33">
        <v>-1.2504310000000001</v>
      </c>
      <c r="BB193" s="33">
        <v>3.2127889999999999</v>
      </c>
      <c r="BC193" s="33">
        <v>6.9154450000000001</v>
      </c>
      <c r="BD193" s="33">
        <v>4.6329859999999998</v>
      </c>
      <c r="BE193" s="33">
        <v>-0.12455430000000001</v>
      </c>
      <c r="BF193" s="33">
        <v>-0.68919149999999996</v>
      </c>
      <c r="BG193" s="33">
        <v>-3.948744</v>
      </c>
      <c r="BH193" s="33">
        <v>-7.8438939999999997</v>
      </c>
      <c r="BI193" s="33">
        <v>-8.1758740000000003</v>
      </c>
      <c r="BJ193" s="33">
        <v>-6.7900510000000001</v>
      </c>
      <c r="BK193" s="33">
        <v>-4.0502630000000002</v>
      </c>
      <c r="BL193" s="33">
        <v>9.5209170000000007</v>
      </c>
      <c r="BM193" s="33">
        <v>9.5676850000000009</v>
      </c>
      <c r="BN193" s="33">
        <v>10.15399</v>
      </c>
      <c r="BO193" s="33">
        <v>14.787330000000001</v>
      </c>
      <c r="BP193" s="33">
        <v>10.744210000000001</v>
      </c>
      <c r="BQ193" s="33">
        <v>10.00187</v>
      </c>
      <c r="BR193" s="33">
        <v>3.6754829999999998</v>
      </c>
      <c r="BS193" s="33">
        <v>-6.967428</v>
      </c>
      <c r="BT193" s="33">
        <v>-4.2660169999999997</v>
      </c>
      <c r="BU193" s="33">
        <v>-3.990211</v>
      </c>
      <c r="BV193" s="33">
        <v>-2.7714989999999999</v>
      </c>
      <c r="BW193" s="33">
        <v>-0.82336149999999997</v>
      </c>
      <c r="BX193" s="33">
        <v>-1.8782300000000001</v>
      </c>
      <c r="BY193" s="33">
        <v>2.0238330000000002</v>
      </c>
      <c r="BZ193" s="33">
        <v>6.2402709999999999</v>
      </c>
      <c r="CA193" s="33">
        <v>10.38528</v>
      </c>
      <c r="CB193" s="33">
        <v>7.8083739999999997</v>
      </c>
      <c r="CC193" s="33">
        <v>2.9119739999999998</v>
      </c>
      <c r="CD193" s="33">
        <v>2.9948540000000001</v>
      </c>
      <c r="CE193" s="33">
        <v>-0.71281349999999999</v>
      </c>
      <c r="CF193" s="33">
        <v>-4.6867000000000001</v>
      </c>
      <c r="CG193" s="33">
        <v>-4.7611840000000001</v>
      </c>
      <c r="CH193" s="33">
        <v>-3.4061949999999999</v>
      </c>
      <c r="CI193" s="33">
        <v>0.28553299999999998</v>
      </c>
      <c r="CJ193" s="33">
        <v>15.09864</v>
      </c>
      <c r="CK193" s="33">
        <v>15.65456</v>
      </c>
      <c r="CL193" s="33">
        <v>16.041440000000001</v>
      </c>
      <c r="CM193" s="33">
        <v>20.513470000000002</v>
      </c>
      <c r="CN193" s="33">
        <v>15.62454</v>
      </c>
      <c r="CO193" s="33">
        <v>14.430960000000001</v>
      </c>
      <c r="CP193" s="33">
        <v>8.0545849999999994</v>
      </c>
      <c r="CQ193" s="33">
        <v>-3.5114559999999999</v>
      </c>
      <c r="CR193" s="33">
        <v>-0.70525499999999997</v>
      </c>
      <c r="CS193" s="33">
        <v>-0.63969989999999999</v>
      </c>
      <c r="CT193" s="33">
        <v>0.50838989999999995</v>
      </c>
      <c r="CU193" s="33">
        <v>2.3285149999999999</v>
      </c>
      <c r="CV193" s="33">
        <v>1.3188200000000001</v>
      </c>
      <c r="CW193" s="33">
        <v>5.2980960000000001</v>
      </c>
      <c r="CX193" s="33">
        <v>9.2677530000000008</v>
      </c>
      <c r="CY193" s="33">
        <v>13.85511</v>
      </c>
      <c r="CZ193" s="33">
        <v>10.98376</v>
      </c>
      <c r="DA193" s="33">
        <v>5.9485020000000004</v>
      </c>
      <c r="DB193" s="33">
        <v>6.6788990000000004</v>
      </c>
      <c r="DC193" s="33">
        <v>2.5231170000000001</v>
      </c>
      <c r="DD193" s="33">
        <v>-1.529506</v>
      </c>
      <c r="DE193" s="33">
        <v>-1.346495</v>
      </c>
      <c r="DF193" s="33">
        <v>-2.2339399999999999E-2</v>
      </c>
      <c r="DG193" s="33">
        <v>4.6213290000000002</v>
      </c>
      <c r="DH193" s="33">
        <v>20.676359999999999</v>
      </c>
      <c r="DI193" s="33">
        <v>21.741440000000001</v>
      </c>
      <c r="DJ193" s="33">
        <v>21.928879999999999</v>
      </c>
      <c r="DK193" s="33">
        <v>26.239609999999999</v>
      </c>
      <c r="DL193" s="33">
        <v>20.50487</v>
      </c>
      <c r="DM193" s="33">
        <v>18.860050000000001</v>
      </c>
      <c r="DN193" s="33">
        <v>12.43369</v>
      </c>
      <c r="DO193" s="33">
        <v>-5.54838E-2</v>
      </c>
      <c r="DP193" s="33">
        <v>2.8555069999999998</v>
      </c>
      <c r="DQ193" s="33">
        <v>2.7108110000000001</v>
      </c>
      <c r="DR193" s="33">
        <v>3.7882790000000002</v>
      </c>
      <c r="DS193" s="33">
        <v>5.4803920000000002</v>
      </c>
      <c r="DT193" s="33">
        <v>4.5158699999999996</v>
      </c>
      <c r="DU193" s="33">
        <v>10.02561</v>
      </c>
      <c r="DV193" s="33">
        <v>13.638960000000001</v>
      </c>
      <c r="DW193" s="33">
        <v>18.864999999999998</v>
      </c>
      <c r="DX193" s="33">
        <v>15.568519999999999</v>
      </c>
      <c r="DY193" s="33">
        <v>10.33277</v>
      </c>
      <c r="DZ193" s="33">
        <v>11.99808</v>
      </c>
      <c r="EA193" s="33">
        <v>7.1952870000000004</v>
      </c>
      <c r="EB193" s="33">
        <v>3.0289809999999999</v>
      </c>
      <c r="EC193" s="33">
        <v>3.583774</v>
      </c>
      <c r="ED193" s="33">
        <v>4.8634110000000002</v>
      </c>
      <c r="EE193" s="33">
        <v>10.88153</v>
      </c>
      <c r="EF193" s="33">
        <v>28.729710000000001</v>
      </c>
      <c r="EG193" s="33">
        <v>30.52993</v>
      </c>
      <c r="EH193" s="33">
        <v>30.42942</v>
      </c>
      <c r="EI193" s="33">
        <v>34.507260000000002</v>
      </c>
      <c r="EJ193" s="33">
        <v>27.551290000000002</v>
      </c>
      <c r="EK193" s="33">
        <v>25.254960000000001</v>
      </c>
      <c r="EL193" s="33">
        <v>18.756419999999999</v>
      </c>
      <c r="EM193" s="33">
        <v>4.9343909999999997</v>
      </c>
      <c r="EN193" s="33">
        <v>7.9966809999999997</v>
      </c>
      <c r="EO193" s="33">
        <v>7.5484169999999997</v>
      </c>
      <c r="EP193" s="33">
        <v>8.5239180000000001</v>
      </c>
      <c r="EQ193" s="33">
        <v>10.0312</v>
      </c>
      <c r="ER193" s="33">
        <v>9.1319029999999994</v>
      </c>
      <c r="ES193" s="33">
        <v>73.726439999999997</v>
      </c>
      <c r="ET193" s="33">
        <v>73.50582</v>
      </c>
      <c r="EU193" s="33">
        <v>73.02704</v>
      </c>
      <c r="EV193" s="33">
        <v>72.846050000000005</v>
      </c>
      <c r="EW193" s="33">
        <v>72.459509999999995</v>
      </c>
      <c r="EX193" s="33">
        <v>71.876710000000003</v>
      </c>
      <c r="EY193" s="33">
        <v>71.675039999999996</v>
      </c>
      <c r="EZ193" s="33">
        <v>71.458889999999997</v>
      </c>
      <c r="FA193" s="33">
        <v>77.088970000000003</v>
      </c>
      <c r="FB193" s="33">
        <v>85.033450000000002</v>
      </c>
      <c r="FC193" s="33">
        <v>89.977010000000007</v>
      </c>
      <c r="FD193" s="33">
        <v>93.456800000000001</v>
      </c>
      <c r="FE193" s="33">
        <v>95.556439999999995</v>
      </c>
      <c r="FF193" s="33">
        <v>94.836010000000002</v>
      </c>
      <c r="FG193" s="33">
        <v>94.658969999999997</v>
      </c>
      <c r="FH193" s="33">
        <v>92.883480000000006</v>
      </c>
      <c r="FI193" s="33">
        <v>91.638509999999997</v>
      </c>
      <c r="FJ193" s="33">
        <v>90.088620000000006</v>
      </c>
      <c r="FK193" s="33">
        <v>88.385859999999994</v>
      </c>
      <c r="FL193" s="33">
        <v>84.287750000000003</v>
      </c>
      <c r="FM193" s="33">
        <v>80.380480000000006</v>
      </c>
      <c r="FN193" s="33">
        <v>78.670370000000005</v>
      </c>
      <c r="FO193" s="33">
        <v>77.361469999999997</v>
      </c>
      <c r="FP193" s="33">
        <v>75.387370000000004</v>
      </c>
      <c r="FQ193" s="33">
        <v>125.33580000000001</v>
      </c>
      <c r="FR193" s="33">
        <v>9.4776389999999999</v>
      </c>
      <c r="FS193">
        <v>0</v>
      </c>
    </row>
    <row r="194" spans="1:175" x14ac:dyDescent="0.2">
      <c r="A194" t="s">
        <v>208</v>
      </c>
      <c r="B194" t="s">
        <v>222</v>
      </c>
      <c r="C194">
        <v>42978</v>
      </c>
      <c r="D194">
        <v>472</v>
      </c>
      <c r="E194" s="33">
        <v>276.79320000000001</v>
      </c>
      <c r="F194" s="33">
        <v>269.38189999999997</v>
      </c>
      <c r="G194" s="33">
        <v>267.34769999999997</v>
      </c>
      <c r="H194" s="33">
        <v>263.67840000000001</v>
      </c>
      <c r="I194" s="33">
        <v>275.72250000000003</v>
      </c>
      <c r="J194" s="33">
        <v>305.62729999999999</v>
      </c>
      <c r="K194" s="33">
        <v>332.40100000000001</v>
      </c>
      <c r="L194" s="33">
        <v>353.68869999999998</v>
      </c>
      <c r="M194" s="33">
        <v>378.05399999999997</v>
      </c>
      <c r="N194" s="33">
        <v>399.34840000000003</v>
      </c>
      <c r="O194" s="33">
        <v>415.82319999999999</v>
      </c>
      <c r="P194" s="33">
        <v>429.94529999999997</v>
      </c>
      <c r="Q194" s="33">
        <v>438.28640000000001</v>
      </c>
      <c r="R194" s="33">
        <v>439.12779999999998</v>
      </c>
      <c r="S194" s="33">
        <v>437.00700000000001</v>
      </c>
      <c r="T194" s="33">
        <v>434.94920000000002</v>
      </c>
      <c r="U194" s="33">
        <v>426.45030000000003</v>
      </c>
      <c r="V194" s="33">
        <v>411.97269999999997</v>
      </c>
      <c r="W194" s="33">
        <v>367.1431</v>
      </c>
      <c r="X194" s="33">
        <v>336.8809</v>
      </c>
      <c r="Y194" s="33">
        <v>321.57670000000002</v>
      </c>
      <c r="Z194" s="33">
        <v>311.03769999999997</v>
      </c>
      <c r="AA194" s="33">
        <v>298.19319999999999</v>
      </c>
      <c r="AB194" s="33">
        <v>285.89339999999999</v>
      </c>
      <c r="AC194" s="33">
        <v>7.3210709999999999</v>
      </c>
      <c r="AD194" s="33">
        <v>6.0888479999999996</v>
      </c>
      <c r="AE194" s="33">
        <v>6.56602</v>
      </c>
      <c r="AF194" s="33">
        <v>3.4468019999999999</v>
      </c>
      <c r="AG194" s="33">
        <v>6.6443640000000004</v>
      </c>
      <c r="AH194" s="33">
        <v>4.7294260000000001</v>
      </c>
      <c r="AI194" s="33">
        <v>5.1177020000000004</v>
      </c>
      <c r="AJ194" s="33">
        <v>7.8116240000000001</v>
      </c>
      <c r="AK194" s="33">
        <v>6.8599430000000003</v>
      </c>
      <c r="AL194" s="33">
        <v>2.3407179999999999</v>
      </c>
      <c r="AM194" s="33">
        <v>4.115685</v>
      </c>
      <c r="AN194" s="33">
        <v>4.1242200000000002</v>
      </c>
      <c r="AO194" s="33">
        <v>5.1769850000000002</v>
      </c>
      <c r="AP194" s="33">
        <v>8.6777669999999993</v>
      </c>
      <c r="AQ194" s="33">
        <v>9.7167150000000007</v>
      </c>
      <c r="AR194" s="33">
        <v>9.3231339999999996</v>
      </c>
      <c r="AS194" s="33">
        <v>10.600210000000001</v>
      </c>
      <c r="AT194" s="33">
        <v>7.4364809999999997</v>
      </c>
      <c r="AU194" s="33">
        <v>5.7504460000000002</v>
      </c>
      <c r="AV194" s="33">
        <v>4.1053670000000002</v>
      </c>
      <c r="AW194" s="33">
        <v>4.8784809999999998</v>
      </c>
      <c r="AX194" s="33">
        <v>5.3519550000000002</v>
      </c>
      <c r="AY194" s="33">
        <v>5.965401</v>
      </c>
      <c r="AZ194" s="33">
        <v>4.60534</v>
      </c>
      <c r="BA194" s="33">
        <v>10.87547</v>
      </c>
      <c r="BB194" s="33">
        <v>9.6464649999999992</v>
      </c>
      <c r="BC194" s="33">
        <v>10.09887</v>
      </c>
      <c r="BD194" s="33">
        <v>7.0795640000000004</v>
      </c>
      <c r="BE194" s="33">
        <v>10.36604</v>
      </c>
      <c r="BF194" s="33">
        <v>8.5503730000000004</v>
      </c>
      <c r="BG194" s="33">
        <v>9.3252649999999999</v>
      </c>
      <c r="BH194" s="33">
        <v>12.377879999999999</v>
      </c>
      <c r="BI194" s="33">
        <v>11.67071</v>
      </c>
      <c r="BJ194" s="33">
        <v>7.4323800000000002</v>
      </c>
      <c r="BK194" s="33">
        <v>8.9330309999999997</v>
      </c>
      <c r="BL194" s="33">
        <v>9.6229010000000006</v>
      </c>
      <c r="BM194" s="33">
        <v>11.441269999999999</v>
      </c>
      <c r="BN194" s="33">
        <v>14.192729999999999</v>
      </c>
      <c r="BO194" s="33">
        <v>15.07436</v>
      </c>
      <c r="BP194" s="33">
        <v>14.743550000000001</v>
      </c>
      <c r="BQ194" s="33">
        <v>15.51022</v>
      </c>
      <c r="BR194" s="33">
        <v>11.751189999999999</v>
      </c>
      <c r="BS194" s="33">
        <v>9.6550519999999995</v>
      </c>
      <c r="BT194" s="33">
        <v>7.6771459999999996</v>
      </c>
      <c r="BU194" s="33">
        <v>8.4288229999999995</v>
      </c>
      <c r="BV194" s="33">
        <v>9.0717739999999996</v>
      </c>
      <c r="BW194" s="33">
        <v>9.7889920000000004</v>
      </c>
      <c r="BX194" s="33">
        <v>8.2472349999999999</v>
      </c>
      <c r="BY194" s="33">
        <v>13.33724</v>
      </c>
      <c r="BZ194" s="33">
        <v>12.11046</v>
      </c>
      <c r="CA194" s="33">
        <v>12.54571</v>
      </c>
      <c r="CB194" s="33">
        <v>9.5956030000000005</v>
      </c>
      <c r="CC194" s="33">
        <v>12.943659999999999</v>
      </c>
      <c r="CD194" s="33">
        <v>11.19675</v>
      </c>
      <c r="CE194" s="33">
        <v>12.239409999999999</v>
      </c>
      <c r="CF194" s="33">
        <v>15.54045</v>
      </c>
      <c r="CG194" s="33">
        <v>15.00263</v>
      </c>
      <c r="CH194" s="33">
        <v>10.95885</v>
      </c>
      <c r="CI194" s="33">
        <v>12.26951</v>
      </c>
      <c r="CJ194" s="33">
        <v>13.43127</v>
      </c>
      <c r="CK194" s="33">
        <v>15.7799</v>
      </c>
      <c r="CL194" s="33">
        <v>18.01238</v>
      </c>
      <c r="CM194" s="33">
        <v>18.785049999999998</v>
      </c>
      <c r="CN194" s="33">
        <v>18.497710000000001</v>
      </c>
      <c r="CO194" s="33">
        <v>18.910879999999999</v>
      </c>
      <c r="CP194" s="33">
        <v>14.73954</v>
      </c>
      <c r="CQ194" s="33">
        <v>12.35937</v>
      </c>
      <c r="CR194" s="33">
        <v>10.15095</v>
      </c>
      <c r="CS194" s="33">
        <v>10.887779999999999</v>
      </c>
      <c r="CT194" s="33">
        <v>11.648110000000001</v>
      </c>
      <c r="CU194" s="33">
        <v>12.437200000000001</v>
      </c>
      <c r="CV194" s="33">
        <v>10.769600000000001</v>
      </c>
      <c r="CW194" s="33">
        <v>15.799010000000001</v>
      </c>
      <c r="CX194" s="33">
        <v>14.57446</v>
      </c>
      <c r="CY194" s="33">
        <v>14.99255</v>
      </c>
      <c r="CZ194" s="33">
        <v>12.11164</v>
      </c>
      <c r="DA194" s="33">
        <v>15.521280000000001</v>
      </c>
      <c r="DB194" s="33">
        <v>13.84313</v>
      </c>
      <c r="DC194" s="33">
        <v>15.153560000000001</v>
      </c>
      <c r="DD194" s="33">
        <v>18.703019999999999</v>
      </c>
      <c r="DE194" s="33">
        <v>18.33455</v>
      </c>
      <c r="DF194" s="33">
        <v>14.48532</v>
      </c>
      <c r="DG194" s="33">
        <v>15.60599</v>
      </c>
      <c r="DH194" s="33">
        <v>17.239640000000001</v>
      </c>
      <c r="DI194" s="33">
        <v>20.11853</v>
      </c>
      <c r="DJ194" s="33">
        <v>21.83203</v>
      </c>
      <c r="DK194" s="33">
        <v>22.495740000000001</v>
      </c>
      <c r="DL194" s="33">
        <v>22.25187</v>
      </c>
      <c r="DM194" s="33">
        <v>22.311540000000001</v>
      </c>
      <c r="DN194" s="33">
        <v>17.727889999999999</v>
      </c>
      <c r="DO194" s="33">
        <v>15.063689999999999</v>
      </c>
      <c r="DP194" s="33">
        <v>12.624750000000001</v>
      </c>
      <c r="DQ194" s="33">
        <v>13.34674</v>
      </c>
      <c r="DR194" s="33">
        <v>14.224449999999999</v>
      </c>
      <c r="DS194" s="33">
        <v>15.08541</v>
      </c>
      <c r="DT194" s="33">
        <v>13.29196</v>
      </c>
      <c r="DU194" s="33">
        <v>19.35341</v>
      </c>
      <c r="DV194" s="33">
        <v>18.132069999999999</v>
      </c>
      <c r="DW194" s="33">
        <v>18.525400000000001</v>
      </c>
      <c r="DX194" s="33">
        <v>15.744400000000001</v>
      </c>
      <c r="DY194" s="33">
        <v>19.24295</v>
      </c>
      <c r="DZ194" s="33">
        <v>17.664069999999999</v>
      </c>
      <c r="EA194" s="33">
        <v>19.36112</v>
      </c>
      <c r="EB194" s="33">
        <v>23.269279999999998</v>
      </c>
      <c r="EC194" s="33">
        <v>23.145320000000002</v>
      </c>
      <c r="ED194" s="33">
        <v>19.576979999999999</v>
      </c>
      <c r="EE194" s="33">
        <v>20.42334</v>
      </c>
      <c r="EF194" s="33">
        <v>22.738320000000002</v>
      </c>
      <c r="EG194" s="33">
        <v>26.382809999999999</v>
      </c>
      <c r="EH194" s="33">
        <v>27.346990000000002</v>
      </c>
      <c r="EI194" s="33">
        <v>27.853380000000001</v>
      </c>
      <c r="EJ194" s="33">
        <v>27.67229</v>
      </c>
      <c r="EK194" s="33">
        <v>27.221550000000001</v>
      </c>
      <c r="EL194" s="33">
        <v>22.0426</v>
      </c>
      <c r="EM194" s="33">
        <v>18.96829</v>
      </c>
      <c r="EN194" s="33">
        <v>16.196529999999999</v>
      </c>
      <c r="EO194" s="33">
        <v>16.897079999999999</v>
      </c>
      <c r="EP194" s="33">
        <v>17.944269999999999</v>
      </c>
      <c r="EQ194" s="33">
        <v>18.908999999999999</v>
      </c>
      <c r="ER194" s="33">
        <v>16.933859999999999</v>
      </c>
      <c r="ES194" s="33">
        <v>74.139319999999998</v>
      </c>
      <c r="ET194" s="33">
        <v>73.462639999999993</v>
      </c>
      <c r="EU194" s="33">
        <v>72.710880000000003</v>
      </c>
      <c r="EV194" s="33">
        <v>72.263900000000007</v>
      </c>
      <c r="EW194" s="33">
        <v>72.954310000000007</v>
      </c>
      <c r="EX194" s="33">
        <v>72.505870000000002</v>
      </c>
      <c r="EY194" s="33">
        <v>72.112099999999998</v>
      </c>
      <c r="EZ194" s="33">
        <v>71.57208</v>
      </c>
      <c r="FA194" s="33">
        <v>75.300020000000004</v>
      </c>
      <c r="FB194" s="33">
        <v>79.844989999999996</v>
      </c>
      <c r="FC194" s="33">
        <v>84.488889999999998</v>
      </c>
      <c r="FD194" s="33">
        <v>88.797809999999998</v>
      </c>
      <c r="FE194" s="33">
        <v>91.722610000000003</v>
      </c>
      <c r="FF194" s="33">
        <v>90.530410000000003</v>
      </c>
      <c r="FG194" s="33">
        <v>90.394490000000005</v>
      </c>
      <c r="FH194" s="33">
        <v>87.750129999999999</v>
      </c>
      <c r="FI194" s="33">
        <v>87.878950000000003</v>
      </c>
      <c r="FJ194" s="33">
        <v>86.671030000000002</v>
      </c>
      <c r="FK194" s="33">
        <v>86.390839999999997</v>
      </c>
      <c r="FL194" s="33">
        <v>80.500810000000001</v>
      </c>
      <c r="FM194" s="33">
        <v>77.171580000000006</v>
      </c>
      <c r="FN194" s="33">
        <v>76.065790000000007</v>
      </c>
      <c r="FO194" s="33">
        <v>74.749750000000006</v>
      </c>
      <c r="FP194" s="33">
        <v>73.190799999999996</v>
      </c>
      <c r="FQ194" s="33">
        <v>124.49809999999999</v>
      </c>
      <c r="FR194" s="33">
        <v>6.7821290000000003</v>
      </c>
      <c r="FS194">
        <v>0</v>
      </c>
    </row>
    <row r="195" spans="1:175" x14ac:dyDescent="0.2">
      <c r="A195" t="s">
        <v>208</v>
      </c>
      <c r="B195" t="s">
        <v>222</v>
      </c>
      <c r="C195">
        <v>42979</v>
      </c>
      <c r="D195">
        <v>472</v>
      </c>
      <c r="E195" s="33">
        <v>278.98430000000002</v>
      </c>
      <c r="F195" s="33">
        <v>273.04160000000002</v>
      </c>
      <c r="G195" s="33">
        <v>271.4418</v>
      </c>
      <c r="H195" s="33">
        <v>269.89530000000002</v>
      </c>
      <c r="I195" s="33">
        <v>279.63240000000002</v>
      </c>
      <c r="J195" s="33">
        <v>306.66840000000002</v>
      </c>
      <c r="K195" s="33">
        <v>331.71080000000001</v>
      </c>
      <c r="L195" s="33">
        <v>353.899</v>
      </c>
      <c r="M195" s="33">
        <v>384.37900000000002</v>
      </c>
      <c r="N195" s="33">
        <v>407.84039999999999</v>
      </c>
      <c r="O195" s="33">
        <v>425.7586</v>
      </c>
      <c r="P195" s="33">
        <v>434.40289999999999</v>
      </c>
      <c r="Q195" s="33">
        <v>439.53320000000002</v>
      </c>
      <c r="R195" s="33">
        <v>443.77269999999999</v>
      </c>
      <c r="S195" s="33">
        <v>441.00459999999998</v>
      </c>
      <c r="T195" s="33">
        <v>431.13040000000001</v>
      </c>
      <c r="U195" s="33">
        <v>422.62639999999999</v>
      </c>
      <c r="V195" s="33">
        <v>403.59739999999999</v>
      </c>
      <c r="W195" s="33">
        <v>364.56400000000002</v>
      </c>
      <c r="X195" s="33">
        <v>340.21249999999998</v>
      </c>
      <c r="Y195" s="33">
        <v>324.61669999999998</v>
      </c>
      <c r="Z195" s="33">
        <v>312.38170000000002</v>
      </c>
      <c r="AA195" s="33">
        <v>300.39049999999997</v>
      </c>
      <c r="AB195" s="33">
        <v>289.49650000000003</v>
      </c>
      <c r="AC195" s="33">
        <v>6.5044700000000004</v>
      </c>
      <c r="AD195" s="33">
        <v>5.9765709999999999</v>
      </c>
      <c r="AE195" s="33">
        <v>7.1742509999999999</v>
      </c>
      <c r="AF195" s="33">
        <v>6.3609799999999996</v>
      </c>
      <c r="AG195" s="33">
        <v>8.4380389999999998</v>
      </c>
      <c r="AH195" s="33">
        <v>6.0289200000000003</v>
      </c>
      <c r="AI195" s="33">
        <v>5.1612539999999996</v>
      </c>
      <c r="AJ195" s="33">
        <v>7.0532370000000002</v>
      </c>
      <c r="AK195" s="33">
        <v>7.7302140000000001</v>
      </c>
      <c r="AL195" s="33">
        <v>1.5893569999999999</v>
      </c>
      <c r="AM195" s="33">
        <v>2.3966940000000001</v>
      </c>
      <c r="AN195" s="33">
        <v>8.0619890000000005</v>
      </c>
      <c r="AO195" s="33">
        <v>8.8069699999999997</v>
      </c>
      <c r="AP195" s="33">
        <v>11.74065</v>
      </c>
      <c r="AQ195" s="33">
        <v>12.98081</v>
      </c>
      <c r="AR195" s="33">
        <v>7.6633630000000004</v>
      </c>
      <c r="AS195" s="33">
        <v>10.522130000000001</v>
      </c>
      <c r="AT195" s="33">
        <v>8.2596089999999993</v>
      </c>
      <c r="AU195" s="33">
        <v>10.09501</v>
      </c>
      <c r="AV195" s="33">
        <v>7.908188</v>
      </c>
      <c r="AW195" s="33">
        <v>7.1552910000000001</v>
      </c>
      <c r="AX195" s="33">
        <v>5.4439840000000004</v>
      </c>
      <c r="AY195" s="33">
        <v>6.68567</v>
      </c>
      <c r="AZ195" s="33">
        <v>6.9113759999999997</v>
      </c>
      <c r="BA195" s="33">
        <v>10.55607</v>
      </c>
      <c r="BB195" s="33">
        <v>10.030060000000001</v>
      </c>
      <c r="BC195" s="33">
        <v>11.24878</v>
      </c>
      <c r="BD195" s="33">
        <v>10.38255</v>
      </c>
      <c r="BE195" s="33">
        <v>12.483370000000001</v>
      </c>
      <c r="BF195" s="33">
        <v>10.080120000000001</v>
      </c>
      <c r="BG195" s="33">
        <v>9.7563560000000003</v>
      </c>
      <c r="BH195" s="33">
        <v>11.82737</v>
      </c>
      <c r="BI195" s="33">
        <v>12.85643</v>
      </c>
      <c r="BJ195" s="33">
        <v>6.94712</v>
      </c>
      <c r="BK195" s="33">
        <v>7.9886730000000004</v>
      </c>
      <c r="BL195" s="33">
        <v>14.30472</v>
      </c>
      <c r="BM195" s="33">
        <v>15.222379999999999</v>
      </c>
      <c r="BN195" s="33">
        <v>17.853590000000001</v>
      </c>
      <c r="BO195" s="33">
        <v>18.814920000000001</v>
      </c>
      <c r="BP195" s="33">
        <v>13.300689999999999</v>
      </c>
      <c r="BQ195" s="33">
        <v>15.826129999999999</v>
      </c>
      <c r="BR195" s="33">
        <v>12.75009</v>
      </c>
      <c r="BS195" s="33">
        <v>14.149369999999999</v>
      </c>
      <c r="BT195" s="33">
        <v>12.012879999999999</v>
      </c>
      <c r="BU195" s="33">
        <v>11.376379999999999</v>
      </c>
      <c r="BV195" s="33">
        <v>9.5522010000000002</v>
      </c>
      <c r="BW195" s="33">
        <v>10.84998</v>
      </c>
      <c r="BX195" s="33">
        <v>10.97282</v>
      </c>
      <c r="BY195" s="33">
        <v>13.36219</v>
      </c>
      <c r="BZ195" s="33">
        <v>12.8375</v>
      </c>
      <c r="CA195" s="33">
        <v>14.070790000000001</v>
      </c>
      <c r="CB195" s="33">
        <v>13.16788</v>
      </c>
      <c r="CC195" s="33">
        <v>15.285159999999999</v>
      </c>
      <c r="CD195" s="33">
        <v>12.88597</v>
      </c>
      <c r="CE195" s="33">
        <v>12.93891</v>
      </c>
      <c r="CF195" s="33">
        <v>15.13392</v>
      </c>
      <c r="CG195" s="33">
        <v>16.406829999999999</v>
      </c>
      <c r="CH195" s="33">
        <v>10.65789</v>
      </c>
      <c r="CI195" s="33">
        <v>11.861660000000001</v>
      </c>
      <c r="CJ195" s="33">
        <v>18.628409999999999</v>
      </c>
      <c r="CK195" s="33">
        <v>19.665679999999998</v>
      </c>
      <c r="CL195" s="33">
        <v>22.087399999999999</v>
      </c>
      <c r="CM195" s="33">
        <v>22.855599999999999</v>
      </c>
      <c r="CN195" s="33">
        <v>17.205089999999998</v>
      </c>
      <c r="CO195" s="33">
        <v>19.499669999999998</v>
      </c>
      <c r="CP195" s="33">
        <v>15.86018</v>
      </c>
      <c r="CQ195" s="33">
        <v>16.9574</v>
      </c>
      <c r="CR195" s="33">
        <v>14.855779999999999</v>
      </c>
      <c r="CS195" s="33">
        <v>14.29989</v>
      </c>
      <c r="CT195" s="33">
        <v>12.397539999999999</v>
      </c>
      <c r="CU195" s="33">
        <v>13.734159999999999</v>
      </c>
      <c r="CV195" s="33">
        <v>13.78576</v>
      </c>
      <c r="CW195" s="33">
        <v>16.168310000000002</v>
      </c>
      <c r="CX195" s="33">
        <v>15.64494</v>
      </c>
      <c r="CY195" s="33">
        <v>16.892800000000001</v>
      </c>
      <c r="CZ195" s="33">
        <v>15.95321</v>
      </c>
      <c r="DA195" s="33">
        <v>18.086950000000002</v>
      </c>
      <c r="DB195" s="33">
        <v>15.69182</v>
      </c>
      <c r="DC195" s="33">
        <v>16.121459999999999</v>
      </c>
      <c r="DD195" s="33">
        <v>18.440470000000001</v>
      </c>
      <c r="DE195" s="33">
        <v>19.957229999999999</v>
      </c>
      <c r="DF195" s="33">
        <v>14.36866</v>
      </c>
      <c r="DG195" s="33">
        <v>15.73465</v>
      </c>
      <c r="DH195" s="33">
        <v>22.952100000000002</v>
      </c>
      <c r="DI195" s="33">
        <v>24.108979999999999</v>
      </c>
      <c r="DJ195" s="33">
        <v>26.321210000000001</v>
      </c>
      <c r="DK195" s="33">
        <v>26.896280000000001</v>
      </c>
      <c r="DL195" s="33">
        <v>21.109490000000001</v>
      </c>
      <c r="DM195" s="33">
        <v>23.173210000000001</v>
      </c>
      <c r="DN195" s="33">
        <v>18.970269999999999</v>
      </c>
      <c r="DO195" s="33">
        <v>19.765429999999999</v>
      </c>
      <c r="DP195" s="33">
        <v>17.69868</v>
      </c>
      <c r="DQ195" s="33">
        <v>17.223400000000002</v>
      </c>
      <c r="DR195" s="33">
        <v>15.24288</v>
      </c>
      <c r="DS195" s="33">
        <v>16.61835</v>
      </c>
      <c r="DT195" s="33">
        <v>16.598700000000001</v>
      </c>
      <c r="DU195" s="33">
        <v>20.219909999999999</v>
      </c>
      <c r="DV195" s="33">
        <v>19.698429999999998</v>
      </c>
      <c r="DW195" s="33">
        <v>20.96733</v>
      </c>
      <c r="DX195" s="33">
        <v>19.974779999999999</v>
      </c>
      <c r="DY195" s="33">
        <v>22.132280000000002</v>
      </c>
      <c r="DZ195" s="33">
        <v>19.743020000000001</v>
      </c>
      <c r="EA195" s="33">
        <v>20.716560000000001</v>
      </c>
      <c r="EB195" s="33">
        <v>23.214600000000001</v>
      </c>
      <c r="EC195" s="33">
        <v>25.08344</v>
      </c>
      <c r="ED195" s="33">
        <v>19.726420000000001</v>
      </c>
      <c r="EE195" s="33">
        <v>21.326630000000002</v>
      </c>
      <c r="EF195" s="33">
        <v>29.19483</v>
      </c>
      <c r="EG195" s="33">
        <v>30.52439</v>
      </c>
      <c r="EH195" s="33">
        <v>32.434150000000002</v>
      </c>
      <c r="EI195" s="33">
        <v>32.730379999999997</v>
      </c>
      <c r="EJ195" s="33">
        <v>26.74682</v>
      </c>
      <c r="EK195" s="33">
        <v>28.477209999999999</v>
      </c>
      <c r="EL195" s="33">
        <v>23.460750000000001</v>
      </c>
      <c r="EM195" s="33">
        <v>23.819790000000001</v>
      </c>
      <c r="EN195" s="33">
        <v>21.803370000000001</v>
      </c>
      <c r="EO195" s="33">
        <v>21.444489999999998</v>
      </c>
      <c r="EP195" s="33">
        <v>19.351099999999999</v>
      </c>
      <c r="EQ195" s="33">
        <v>20.78265</v>
      </c>
      <c r="ER195" s="33">
        <v>20.660139999999998</v>
      </c>
      <c r="ES195" s="33">
        <v>73.612210000000005</v>
      </c>
      <c r="ET195" s="33">
        <v>75.072010000000006</v>
      </c>
      <c r="EU195" s="33">
        <v>73.841160000000002</v>
      </c>
      <c r="EV195" s="33">
        <v>73.803319999999999</v>
      </c>
      <c r="EW195" s="33">
        <v>72.747309999999999</v>
      </c>
      <c r="EX195" s="33">
        <v>72.400800000000004</v>
      </c>
      <c r="EY195" s="33">
        <v>73.178470000000004</v>
      </c>
      <c r="EZ195" s="33">
        <v>73.269239999999996</v>
      </c>
      <c r="FA195" s="33">
        <v>80.018090000000001</v>
      </c>
      <c r="FB195" s="33">
        <v>87.963130000000007</v>
      </c>
      <c r="FC195" s="33">
        <v>93.864140000000006</v>
      </c>
      <c r="FD195" s="33">
        <v>97.120829999999998</v>
      </c>
      <c r="FE195" s="33">
        <v>97.662729999999996</v>
      </c>
      <c r="FF195" s="33">
        <v>96.684579999999997</v>
      </c>
      <c r="FG195" s="33">
        <v>95.844260000000006</v>
      </c>
      <c r="FH195" s="33">
        <v>94.542910000000006</v>
      </c>
      <c r="FI195" s="33">
        <v>93.431880000000007</v>
      </c>
      <c r="FJ195" s="33">
        <v>91.044150000000002</v>
      </c>
      <c r="FK195" s="33">
        <v>88.926509999999993</v>
      </c>
      <c r="FL195" s="33">
        <v>85.874099999999999</v>
      </c>
      <c r="FM195" s="33">
        <v>82.040469999999999</v>
      </c>
      <c r="FN195" s="33">
        <v>80.843500000000006</v>
      </c>
      <c r="FO195" s="33">
        <v>79.823620000000005</v>
      </c>
      <c r="FP195" s="33">
        <v>78.403239999999997</v>
      </c>
      <c r="FQ195" s="33">
        <v>131.03210000000001</v>
      </c>
      <c r="FR195" s="33">
        <v>7.3225930000000004</v>
      </c>
      <c r="FS195">
        <v>0</v>
      </c>
    </row>
    <row r="196" spans="1:175" x14ac:dyDescent="0.2">
      <c r="A196" t="s">
        <v>208</v>
      </c>
      <c r="B196" t="s">
        <v>222</v>
      </c>
      <c r="C196">
        <v>42980</v>
      </c>
      <c r="D196">
        <v>472</v>
      </c>
      <c r="E196" s="33">
        <v>277.25979999999998</v>
      </c>
      <c r="F196" s="33">
        <v>271.55840000000001</v>
      </c>
      <c r="G196" s="33">
        <v>268.28449999999998</v>
      </c>
      <c r="H196" s="33">
        <v>265.31549999999999</v>
      </c>
      <c r="I196" s="33">
        <v>267.55070000000001</v>
      </c>
      <c r="J196" s="33">
        <v>276.26280000000003</v>
      </c>
      <c r="K196" s="33">
        <v>284.76209999999998</v>
      </c>
      <c r="L196" s="33">
        <v>296.7989</v>
      </c>
      <c r="M196" s="33">
        <v>316.4699</v>
      </c>
      <c r="N196" s="33">
        <v>329.95859999999999</v>
      </c>
      <c r="O196" s="33">
        <v>343.95569999999998</v>
      </c>
      <c r="P196" s="33">
        <v>354.87470000000002</v>
      </c>
      <c r="Q196" s="33">
        <v>361.18810000000002</v>
      </c>
      <c r="R196" s="33">
        <v>358.06869999999998</v>
      </c>
      <c r="S196" s="33">
        <v>358.96480000000003</v>
      </c>
      <c r="T196" s="33">
        <v>358.56630000000001</v>
      </c>
      <c r="U196" s="33">
        <v>355.84519999999998</v>
      </c>
      <c r="V196" s="33">
        <v>351.56950000000001</v>
      </c>
      <c r="W196" s="33">
        <v>341.23</v>
      </c>
      <c r="X196" s="33">
        <v>330.18239999999997</v>
      </c>
      <c r="Y196" s="33">
        <v>321.02789999999999</v>
      </c>
      <c r="Z196" s="33">
        <v>314.11270000000002</v>
      </c>
      <c r="AA196" s="33">
        <v>311.17950000000002</v>
      </c>
      <c r="AB196" s="33">
        <v>304.03269999999998</v>
      </c>
      <c r="AC196" s="33">
        <v>2.8484560000000001</v>
      </c>
      <c r="AD196" s="33">
        <v>2.7354349999999998</v>
      </c>
      <c r="AE196" s="33">
        <v>2.6712880000000001</v>
      </c>
      <c r="AF196" s="33">
        <v>3.439419</v>
      </c>
      <c r="AG196" s="33">
        <v>5.0010839999999996</v>
      </c>
      <c r="AH196" s="33">
        <v>1.4430460000000001</v>
      </c>
      <c r="AI196" s="33">
        <v>-0.89237</v>
      </c>
      <c r="AJ196" s="33">
        <v>-0.2049386</v>
      </c>
      <c r="AK196" s="33">
        <v>-3.6086019999999999</v>
      </c>
      <c r="AL196" s="33">
        <v>-8.1079050000000006</v>
      </c>
      <c r="AM196" s="33">
        <v>-8.8461630000000007</v>
      </c>
      <c r="AN196" s="33">
        <v>-6.1685179999999997</v>
      </c>
      <c r="AO196" s="33">
        <v>-7.598147</v>
      </c>
      <c r="AP196" s="33">
        <v>-2.5555569999999999</v>
      </c>
      <c r="AQ196" s="33">
        <v>2.4262920000000001</v>
      </c>
      <c r="AR196" s="33">
        <v>1.7061120000000001</v>
      </c>
      <c r="AS196" s="33">
        <v>1.616581</v>
      </c>
      <c r="AT196" s="33">
        <v>1.318171</v>
      </c>
      <c r="AU196" s="33">
        <v>0.49548779999999998</v>
      </c>
      <c r="AV196" s="33">
        <v>1.352222</v>
      </c>
      <c r="AW196" s="33">
        <v>0.90099200000000002</v>
      </c>
      <c r="AX196" s="33">
        <v>0.52335089999999995</v>
      </c>
      <c r="AY196" s="33">
        <v>0.98476140000000001</v>
      </c>
      <c r="AZ196" s="33">
        <v>0.84426959999999995</v>
      </c>
      <c r="BA196" s="33">
        <v>7.4409580000000002</v>
      </c>
      <c r="BB196" s="33">
        <v>7.3098580000000002</v>
      </c>
      <c r="BC196" s="33">
        <v>7.4136230000000003</v>
      </c>
      <c r="BD196" s="33">
        <v>8.1139349999999997</v>
      </c>
      <c r="BE196" s="33">
        <v>9.6572099999999992</v>
      </c>
      <c r="BF196" s="33">
        <v>6.1559600000000003</v>
      </c>
      <c r="BG196" s="33">
        <v>4.2816390000000002</v>
      </c>
      <c r="BH196" s="33">
        <v>5.1241960000000004</v>
      </c>
      <c r="BI196" s="33">
        <v>1.9512389999999999</v>
      </c>
      <c r="BJ196" s="33">
        <v>-2.5250840000000001</v>
      </c>
      <c r="BK196" s="33">
        <v>-3.176758</v>
      </c>
      <c r="BL196" s="33">
        <v>-0.1510013</v>
      </c>
      <c r="BM196" s="33">
        <v>-1.4859960000000001</v>
      </c>
      <c r="BN196" s="33">
        <v>3.4998330000000002</v>
      </c>
      <c r="BO196" s="33">
        <v>8.3161520000000007</v>
      </c>
      <c r="BP196" s="33">
        <v>7.5560210000000003</v>
      </c>
      <c r="BQ196" s="33">
        <v>7.1832330000000004</v>
      </c>
      <c r="BR196" s="33">
        <v>6.7124379999999997</v>
      </c>
      <c r="BS196" s="33">
        <v>5.675001</v>
      </c>
      <c r="BT196" s="33">
        <v>6.548502</v>
      </c>
      <c r="BU196" s="33">
        <v>6.332236</v>
      </c>
      <c r="BV196" s="33">
        <v>6.049493</v>
      </c>
      <c r="BW196" s="33">
        <v>6.8402599999999998</v>
      </c>
      <c r="BX196" s="33">
        <v>6.7614489999999998</v>
      </c>
      <c r="BY196" s="33">
        <v>10.62171</v>
      </c>
      <c r="BZ196" s="33">
        <v>10.47809</v>
      </c>
      <c r="CA196" s="33">
        <v>10.69815</v>
      </c>
      <c r="CB196" s="33">
        <v>11.35149</v>
      </c>
      <c r="CC196" s="33">
        <v>12.88203</v>
      </c>
      <c r="CD196" s="33">
        <v>9.4201099999999993</v>
      </c>
      <c r="CE196" s="33">
        <v>7.8651419999999996</v>
      </c>
      <c r="CF196" s="33">
        <v>8.8151379999999993</v>
      </c>
      <c r="CG196" s="33">
        <v>5.8019670000000003</v>
      </c>
      <c r="CH196" s="33">
        <v>1.3415600000000001</v>
      </c>
      <c r="CI196" s="33">
        <v>0.74985429999999997</v>
      </c>
      <c r="CJ196" s="33">
        <v>4.0167120000000001</v>
      </c>
      <c r="CK196" s="33">
        <v>2.747261</v>
      </c>
      <c r="CL196" s="33">
        <v>7.693778</v>
      </c>
      <c r="CM196" s="33">
        <v>12.39545</v>
      </c>
      <c r="CN196" s="33">
        <v>11.60765</v>
      </c>
      <c r="CO196" s="33">
        <v>11.038679999999999</v>
      </c>
      <c r="CP196" s="33">
        <v>10.44849</v>
      </c>
      <c r="CQ196" s="33">
        <v>9.2623160000000002</v>
      </c>
      <c r="CR196" s="33">
        <v>10.14743</v>
      </c>
      <c r="CS196" s="33">
        <v>10.0939</v>
      </c>
      <c r="CT196" s="33">
        <v>9.8768820000000002</v>
      </c>
      <c r="CU196" s="33">
        <v>10.895759999999999</v>
      </c>
      <c r="CV196" s="33">
        <v>10.859669999999999</v>
      </c>
      <c r="CW196" s="33">
        <v>13.80246</v>
      </c>
      <c r="CX196" s="33">
        <v>13.646319999999999</v>
      </c>
      <c r="CY196" s="33">
        <v>13.98268</v>
      </c>
      <c r="CZ196" s="33">
        <v>14.58905</v>
      </c>
      <c r="DA196" s="33">
        <v>16.106850000000001</v>
      </c>
      <c r="DB196" s="33">
        <v>12.68426</v>
      </c>
      <c r="DC196" s="33">
        <v>11.448639999999999</v>
      </c>
      <c r="DD196" s="33">
        <v>12.506080000000001</v>
      </c>
      <c r="DE196" s="33">
        <v>9.6526960000000006</v>
      </c>
      <c r="DF196" s="33">
        <v>5.2082050000000004</v>
      </c>
      <c r="DG196" s="33">
        <v>4.6764669999999997</v>
      </c>
      <c r="DH196" s="33">
        <v>8.1844249999999992</v>
      </c>
      <c r="DI196" s="33">
        <v>6.980518</v>
      </c>
      <c r="DJ196" s="33">
        <v>11.88772</v>
      </c>
      <c r="DK196" s="33">
        <v>16.47475</v>
      </c>
      <c r="DL196" s="33">
        <v>15.659280000000001</v>
      </c>
      <c r="DM196" s="33">
        <v>14.894130000000001</v>
      </c>
      <c r="DN196" s="33">
        <v>14.18454</v>
      </c>
      <c r="DO196" s="33">
        <v>12.849629999999999</v>
      </c>
      <c r="DP196" s="33">
        <v>13.746359999999999</v>
      </c>
      <c r="DQ196" s="33">
        <v>13.855560000000001</v>
      </c>
      <c r="DR196" s="33">
        <v>13.704269999999999</v>
      </c>
      <c r="DS196" s="33">
        <v>14.95126</v>
      </c>
      <c r="DT196" s="33">
        <v>14.957890000000001</v>
      </c>
      <c r="DU196" s="33">
        <v>18.394960000000001</v>
      </c>
      <c r="DV196" s="33">
        <v>18.220749999999999</v>
      </c>
      <c r="DW196" s="33">
        <v>18.725010000000001</v>
      </c>
      <c r="DX196" s="33">
        <v>19.263559999999998</v>
      </c>
      <c r="DY196" s="33">
        <v>20.762979999999999</v>
      </c>
      <c r="DZ196" s="33">
        <v>17.397169999999999</v>
      </c>
      <c r="EA196" s="33">
        <v>16.62265</v>
      </c>
      <c r="EB196" s="33">
        <v>17.83521</v>
      </c>
      <c r="EC196" s="33">
        <v>15.212540000000001</v>
      </c>
      <c r="ED196" s="33">
        <v>10.791029999999999</v>
      </c>
      <c r="EE196" s="33">
        <v>10.34587</v>
      </c>
      <c r="EF196" s="33">
        <v>14.20194</v>
      </c>
      <c r="EG196" s="33">
        <v>13.09267</v>
      </c>
      <c r="EH196" s="33">
        <v>17.943110000000001</v>
      </c>
      <c r="EI196" s="33">
        <v>22.364609999999999</v>
      </c>
      <c r="EJ196" s="33">
        <v>21.50919</v>
      </c>
      <c r="EK196" s="33">
        <v>20.46078</v>
      </c>
      <c r="EL196" s="33">
        <v>19.578810000000001</v>
      </c>
      <c r="EM196" s="33">
        <v>18.029140000000002</v>
      </c>
      <c r="EN196" s="33">
        <v>18.942640000000001</v>
      </c>
      <c r="EO196" s="33">
        <v>19.286809999999999</v>
      </c>
      <c r="EP196" s="33">
        <v>19.230409999999999</v>
      </c>
      <c r="EQ196" s="33">
        <v>20.806760000000001</v>
      </c>
      <c r="ER196" s="33">
        <v>20.875070000000001</v>
      </c>
      <c r="ES196" s="33">
        <v>77.490530000000007</v>
      </c>
      <c r="ET196" s="33">
        <v>76.512309999999999</v>
      </c>
      <c r="EU196" s="33">
        <v>75.146360000000001</v>
      </c>
      <c r="EV196" s="33">
        <v>75.448009999999996</v>
      </c>
      <c r="EW196" s="33">
        <v>74.762810000000002</v>
      </c>
      <c r="EX196" s="33">
        <v>73.452449999999999</v>
      </c>
      <c r="EY196" s="33">
        <v>74.227990000000005</v>
      </c>
      <c r="EZ196" s="33">
        <v>73.980549999999994</v>
      </c>
      <c r="FA196" s="33">
        <v>76.947990000000004</v>
      </c>
      <c r="FB196" s="33">
        <v>81.657910000000001</v>
      </c>
      <c r="FC196" s="33">
        <v>87.730419999999995</v>
      </c>
      <c r="FD196" s="33">
        <v>91.747439999999997</v>
      </c>
      <c r="FE196" s="33">
        <v>95.369349999999997</v>
      </c>
      <c r="FF196" s="33">
        <v>98.495940000000004</v>
      </c>
      <c r="FG196" s="33">
        <v>95.590159999999997</v>
      </c>
      <c r="FH196" s="33">
        <v>94.025729999999996</v>
      </c>
      <c r="FI196" s="33">
        <v>94.229320000000001</v>
      </c>
      <c r="FJ196" s="33">
        <v>94.209109999999995</v>
      </c>
      <c r="FK196" s="33">
        <v>92.398449999999997</v>
      </c>
      <c r="FL196" s="33">
        <v>89.390820000000005</v>
      </c>
      <c r="FM196" s="33">
        <v>86.047629999999998</v>
      </c>
      <c r="FN196" s="33">
        <v>86.269840000000002</v>
      </c>
      <c r="FO196" s="33">
        <v>88.465980000000002</v>
      </c>
      <c r="FP196" s="33">
        <v>87.232709999999997</v>
      </c>
      <c r="FQ196" s="33">
        <v>156.89160000000001</v>
      </c>
      <c r="FR196" s="33">
        <v>7.4872529999999999</v>
      </c>
      <c r="FS196">
        <v>0</v>
      </c>
    </row>
    <row r="197" spans="1:175" x14ac:dyDescent="0.2">
      <c r="A197" t="s">
        <v>208</v>
      </c>
      <c r="B197" t="s">
        <v>222</v>
      </c>
      <c r="C197" t="s">
        <v>235</v>
      </c>
      <c r="D197">
        <v>472</v>
      </c>
      <c r="E197" s="33">
        <v>277.8888</v>
      </c>
      <c r="F197" s="33">
        <v>271.21170000000001</v>
      </c>
      <c r="G197" s="33">
        <v>269.3947</v>
      </c>
      <c r="H197" s="33">
        <v>266.7869</v>
      </c>
      <c r="I197" s="33">
        <v>277.67739999999998</v>
      </c>
      <c r="J197" s="33">
        <v>306.14780000000002</v>
      </c>
      <c r="K197" s="33">
        <v>332.05590000000001</v>
      </c>
      <c r="L197" s="33">
        <v>353.79379999999998</v>
      </c>
      <c r="M197" s="33">
        <v>381.2165</v>
      </c>
      <c r="N197" s="33">
        <v>403.59440000000001</v>
      </c>
      <c r="O197" s="33">
        <v>420.79090000000002</v>
      </c>
      <c r="P197" s="33">
        <v>432.17410000000001</v>
      </c>
      <c r="Q197" s="33">
        <v>438.90980000000002</v>
      </c>
      <c r="R197" s="33">
        <v>441.45030000000003</v>
      </c>
      <c r="S197" s="33">
        <v>439.00580000000002</v>
      </c>
      <c r="T197" s="33">
        <v>433.03980000000001</v>
      </c>
      <c r="U197" s="33">
        <v>424.53829999999999</v>
      </c>
      <c r="V197" s="33">
        <v>407.78500000000003</v>
      </c>
      <c r="W197" s="33">
        <v>365.8535</v>
      </c>
      <c r="X197" s="33">
        <v>338.54669999999999</v>
      </c>
      <c r="Y197" s="33">
        <v>323.0967</v>
      </c>
      <c r="Z197" s="33">
        <v>311.7097</v>
      </c>
      <c r="AA197" s="33">
        <v>299.2919</v>
      </c>
      <c r="AB197" s="33">
        <v>287.69490000000002</v>
      </c>
      <c r="AC197" s="33">
        <v>7.0360180000000003</v>
      </c>
      <c r="AD197" s="33">
        <v>6.1345130000000001</v>
      </c>
      <c r="AE197" s="33">
        <v>6.9495269999999998</v>
      </c>
      <c r="AF197" s="33">
        <v>5.0129799999999998</v>
      </c>
      <c r="AG197" s="33">
        <v>7.701238</v>
      </c>
      <c r="AH197" s="33">
        <v>5.5649709999999999</v>
      </c>
      <c r="AI197" s="33">
        <v>5.3994920000000004</v>
      </c>
      <c r="AJ197" s="33">
        <v>7.6393250000000004</v>
      </c>
      <c r="AK197" s="33">
        <v>7.5275100000000004</v>
      </c>
      <c r="AL197" s="33">
        <v>2.3114949999999999</v>
      </c>
      <c r="AM197" s="33">
        <v>3.6429429999999998</v>
      </c>
      <c r="AN197" s="33">
        <v>6.4441459999999999</v>
      </c>
      <c r="AO197" s="33">
        <v>7.461767</v>
      </c>
      <c r="AP197" s="33">
        <v>10.52014</v>
      </c>
      <c r="AQ197" s="33">
        <v>11.67287</v>
      </c>
      <c r="AR197" s="33">
        <v>8.9937970000000007</v>
      </c>
      <c r="AS197" s="33">
        <v>11.065860000000001</v>
      </c>
      <c r="AT197" s="33">
        <v>8.3091380000000008</v>
      </c>
      <c r="AU197" s="33">
        <v>8.4673200000000008</v>
      </c>
      <c r="AV197" s="33">
        <v>6.418463</v>
      </c>
      <c r="AW197" s="33">
        <v>6.4326480000000004</v>
      </c>
      <c r="AX197" s="33">
        <v>5.8765409999999996</v>
      </c>
      <c r="AY197" s="33">
        <v>6.8730229999999999</v>
      </c>
      <c r="AZ197" s="33">
        <v>6.3013450000000004</v>
      </c>
      <c r="BA197" s="33">
        <v>10.7662</v>
      </c>
      <c r="BB197" s="33">
        <v>9.8799209999999995</v>
      </c>
      <c r="BC197" s="33">
        <v>10.70631</v>
      </c>
      <c r="BD197" s="33">
        <v>8.7756959999999999</v>
      </c>
      <c r="BE197" s="33">
        <v>11.49019</v>
      </c>
      <c r="BF197" s="33">
        <v>9.3912739999999992</v>
      </c>
      <c r="BG197" s="33">
        <v>9.6472060000000006</v>
      </c>
      <c r="BH197" s="33">
        <v>12.187279999999999</v>
      </c>
      <c r="BI197" s="33">
        <v>12.35868</v>
      </c>
      <c r="BJ197" s="33">
        <v>7.331518</v>
      </c>
      <c r="BK197" s="33">
        <v>8.6191080000000007</v>
      </c>
      <c r="BL197" s="33">
        <v>12.10745</v>
      </c>
      <c r="BM197" s="33">
        <v>13.52406</v>
      </c>
      <c r="BN197" s="33">
        <v>16.150390000000002</v>
      </c>
      <c r="BO197" s="33">
        <v>17.077259999999999</v>
      </c>
      <c r="BP197" s="33">
        <v>14.226940000000001</v>
      </c>
      <c r="BQ197" s="33">
        <v>15.874689999999999</v>
      </c>
      <c r="BR197" s="33">
        <v>12.439310000000001</v>
      </c>
      <c r="BS197" s="33">
        <v>12.12505</v>
      </c>
      <c r="BT197" s="33">
        <v>10.01347</v>
      </c>
      <c r="BU197" s="33">
        <v>10.07273</v>
      </c>
      <c r="BV197" s="33">
        <v>9.5078150000000008</v>
      </c>
      <c r="BW197" s="33">
        <v>10.543509999999999</v>
      </c>
      <c r="BX197" s="33">
        <v>9.8322120000000002</v>
      </c>
      <c r="BY197" s="33">
        <v>13.34972</v>
      </c>
      <c r="BZ197" s="33">
        <v>12.473979999999999</v>
      </c>
      <c r="CA197" s="33">
        <v>13.308249999999999</v>
      </c>
      <c r="CB197" s="33">
        <v>11.381740000000001</v>
      </c>
      <c r="CC197" s="33">
        <v>14.114409999999999</v>
      </c>
      <c r="CD197" s="33">
        <v>12.041359999999999</v>
      </c>
      <c r="CE197" s="33">
        <v>12.58916</v>
      </c>
      <c r="CF197" s="33">
        <v>15.33718</v>
      </c>
      <c r="CG197" s="33">
        <v>15.70473</v>
      </c>
      <c r="CH197" s="33">
        <v>10.80837</v>
      </c>
      <c r="CI197" s="33">
        <v>12.06559</v>
      </c>
      <c r="CJ197" s="33">
        <v>16.02984</v>
      </c>
      <c r="CK197" s="33">
        <v>17.72279</v>
      </c>
      <c r="CL197" s="33">
        <v>20.049890000000001</v>
      </c>
      <c r="CM197" s="33">
        <v>20.820319999999999</v>
      </c>
      <c r="CN197" s="33">
        <v>17.851400000000002</v>
      </c>
      <c r="CO197" s="33">
        <v>19.205269999999999</v>
      </c>
      <c r="CP197" s="33">
        <v>15.299860000000001</v>
      </c>
      <c r="CQ197" s="33">
        <v>14.658379999999999</v>
      </c>
      <c r="CR197" s="33">
        <v>12.503360000000001</v>
      </c>
      <c r="CS197" s="33">
        <v>12.593830000000001</v>
      </c>
      <c r="CT197" s="33">
        <v>12.022830000000001</v>
      </c>
      <c r="CU197" s="33">
        <v>13.08568</v>
      </c>
      <c r="CV197" s="33">
        <v>12.27768</v>
      </c>
      <c r="CW197" s="33">
        <v>15.93323</v>
      </c>
      <c r="CX197" s="33">
        <v>15.06804</v>
      </c>
      <c r="CY197" s="33">
        <v>15.91019</v>
      </c>
      <c r="CZ197" s="33">
        <v>13.98779</v>
      </c>
      <c r="DA197" s="33">
        <v>16.738630000000001</v>
      </c>
      <c r="DB197" s="33">
        <v>14.69145</v>
      </c>
      <c r="DC197" s="33">
        <v>15.53111</v>
      </c>
      <c r="DD197" s="33">
        <v>18.487089999999998</v>
      </c>
      <c r="DE197" s="33">
        <v>19.05078</v>
      </c>
      <c r="DF197" s="33">
        <v>14.285220000000001</v>
      </c>
      <c r="DG197" s="33">
        <v>15.51206</v>
      </c>
      <c r="DH197" s="33">
        <v>19.95223</v>
      </c>
      <c r="DI197" s="33">
        <v>21.921520000000001</v>
      </c>
      <c r="DJ197" s="33">
        <v>23.949390000000001</v>
      </c>
      <c r="DK197" s="33">
        <v>24.563389999999998</v>
      </c>
      <c r="DL197" s="33">
        <v>21.475860000000001</v>
      </c>
      <c r="DM197" s="33">
        <v>22.53586</v>
      </c>
      <c r="DN197" s="33">
        <v>18.160409999999999</v>
      </c>
      <c r="DO197" s="33">
        <v>17.19172</v>
      </c>
      <c r="DP197" s="33">
        <v>14.993259999999999</v>
      </c>
      <c r="DQ197" s="33">
        <v>15.114940000000001</v>
      </c>
      <c r="DR197" s="33">
        <v>14.537839999999999</v>
      </c>
      <c r="DS197" s="33">
        <v>15.62785</v>
      </c>
      <c r="DT197" s="33">
        <v>14.72315</v>
      </c>
      <c r="DU197" s="33">
        <v>19.663409999999999</v>
      </c>
      <c r="DV197" s="33">
        <v>18.81345</v>
      </c>
      <c r="DW197" s="33">
        <v>19.666969999999999</v>
      </c>
      <c r="DX197" s="33">
        <v>17.750499999999999</v>
      </c>
      <c r="DY197" s="33">
        <v>20.52758</v>
      </c>
      <c r="DZ197" s="33">
        <v>18.517749999999999</v>
      </c>
      <c r="EA197" s="33">
        <v>19.778829999999999</v>
      </c>
      <c r="EB197" s="33">
        <v>23.035049999999998</v>
      </c>
      <c r="EC197" s="33">
        <v>23.88195</v>
      </c>
      <c r="ED197" s="33">
        <v>19.305250000000001</v>
      </c>
      <c r="EE197" s="33">
        <v>20.488230000000001</v>
      </c>
      <c r="EF197" s="33">
        <v>25.61553</v>
      </c>
      <c r="EG197" s="33">
        <v>27.983809999999998</v>
      </c>
      <c r="EH197" s="33">
        <v>29.579640000000001</v>
      </c>
      <c r="EI197" s="33">
        <v>29.967780000000001</v>
      </c>
      <c r="EJ197" s="33">
        <v>26.709</v>
      </c>
      <c r="EK197" s="33">
        <v>27.34468</v>
      </c>
      <c r="EL197" s="33">
        <v>22.290579999999999</v>
      </c>
      <c r="EM197" s="33">
        <v>20.849450000000001</v>
      </c>
      <c r="EN197" s="33">
        <v>18.588270000000001</v>
      </c>
      <c r="EO197" s="33">
        <v>18.755019999999998</v>
      </c>
      <c r="EP197" s="33">
        <v>18.16911</v>
      </c>
      <c r="EQ197" s="33">
        <v>19.29834</v>
      </c>
      <c r="ER197" s="33">
        <v>18.254010000000001</v>
      </c>
      <c r="ES197" s="33">
        <v>73.874690000000001</v>
      </c>
      <c r="ET197" s="33">
        <v>74.271889999999999</v>
      </c>
      <c r="EU197" s="33">
        <v>73.278859999999995</v>
      </c>
      <c r="EV197" s="33">
        <v>73.037599999999998</v>
      </c>
      <c r="EW197" s="33">
        <v>72.850489999999994</v>
      </c>
      <c r="EX197" s="33">
        <v>72.453389999999999</v>
      </c>
      <c r="EY197" s="33">
        <v>72.644130000000004</v>
      </c>
      <c r="EZ197" s="33">
        <v>72.421430000000001</v>
      </c>
      <c r="FA197" s="33">
        <v>77.674930000000003</v>
      </c>
      <c r="FB197" s="33">
        <v>83.949489999999997</v>
      </c>
      <c r="FC197" s="33">
        <v>89.235820000000004</v>
      </c>
      <c r="FD197" s="33">
        <v>92.955629999999999</v>
      </c>
      <c r="FE197" s="33">
        <v>94.683359999999993</v>
      </c>
      <c r="FF197" s="33">
        <v>93.609579999999994</v>
      </c>
      <c r="FG197" s="33">
        <v>93.119150000000005</v>
      </c>
      <c r="FH197" s="33">
        <v>91.136179999999996</v>
      </c>
      <c r="FI197" s="33">
        <v>90.640299999999996</v>
      </c>
      <c r="FJ197" s="33">
        <v>88.831149999999994</v>
      </c>
      <c r="FK197" s="33">
        <v>87.64573</v>
      </c>
      <c r="FL197" s="33">
        <v>83.181799999999996</v>
      </c>
      <c r="FM197" s="33">
        <v>79.604560000000006</v>
      </c>
      <c r="FN197" s="33">
        <v>78.45702</v>
      </c>
      <c r="FO197" s="33">
        <v>77.290670000000006</v>
      </c>
      <c r="FP197" s="33">
        <v>75.799800000000005</v>
      </c>
      <c r="FQ197" s="33">
        <v>124.967</v>
      </c>
      <c r="FR197" s="33">
        <v>6.8213509999999999</v>
      </c>
      <c r="FS197">
        <v>0</v>
      </c>
    </row>
    <row r="198" spans="1:175" x14ac:dyDescent="0.2">
      <c r="A198" t="s">
        <v>208</v>
      </c>
      <c r="B198" t="s">
        <v>223</v>
      </c>
      <c r="C198">
        <v>42978</v>
      </c>
      <c r="D198">
        <v>0</v>
      </c>
      <c r="E198" s="33">
        <v>0</v>
      </c>
      <c r="F198" s="33">
        <v>0</v>
      </c>
      <c r="G198" s="33">
        <v>0</v>
      </c>
      <c r="H198" s="33">
        <v>0</v>
      </c>
      <c r="I198" s="33">
        <v>0</v>
      </c>
      <c r="J198" s="33">
        <v>0</v>
      </c>
      <c r="K198" s="33">
        <v>0</v>
      </c>
      <c r="L198" s="33">
        <v>0</v>
      </c>
      <c r="M198" s="33">
        <v>0</v>
      </c>
      <c r="N198" s="33">
        <v>0</v>
      </c>
      <c r="O198" s="33">
        <v>0</v>
      </c>
      <c r="P198" s="33">
        <v>0</v>
      </c>
      <c r="Q198" s="33">
        <v>0</v>
      </c>
      <c r="R198" s="33">
        <v>0</v>
      </c>
      <c r="S198" s="33">
        <v>0</v>
      </c>
      <c r="T198" s="33">
        <v>0</v>
      </c>
      <c r="U198" s="33">
        <v>0</v>
      </c>
      <c r="V198" s="33">
        <v>0</v>
      </c>
      <c r="W198" s="33">
        <v>0</v>
      </c>
      <c r="X198" s="33">
        <v>0</v>
      </c>
      <c r="Y198" s="33">
        <v>0</v>
      </c>
      <c r="Z198" s="33">
        <v>0</v>
      </c>
      <c r="AA198" s="33">
        <v>0</v>
      </c>
      <c r="AB198" s="33">
        <v>0</v>
      </c>
      <c r="AC198" s="33">
        <v>0</v>
      </c>
      <c r="AD198" s="33">
        <v>0</v>
      </c>
      <c r="AE198" s="33">
        <v>0</v>
      </c>
      <c r="AF198" s="33">
        <v>0</v>
      </c>
      <c r="AG198" s="33">
        <v>0</v>
      </c>
      <c r="AH198" s="33">
        <v>0</v>
      </c>
      <c r="AI198" s="33">
        <v>0</v>
      </c>
      <c r="AJ198" s="33">
        <v>0</v>
      </c>
      <c r="AK198" s="33">
        <v>0</v>
      </c>
      <c r="AL198" s="33">
        <v>0</v>
      </c>
      <c r="AM198" s="33">
        <v>0</v>
      </c>
      <c r="AN198" s="33">
        <v>0</v>
      </c>
      <c r="AO198" s="33">
        <v>0</v>
      </c>
      <c r="AP198" s="33">
        <v>0</v>
      </c>
      <c r="AQ198" s="33">
        <v>0</v>
      </c>
      <c r="AR198" s="33">
        <v>0</v>
      </c>
      <c r="AS198" s="33">
        <v>0</v>
      </c>
      <c r="AT198" s="33">
        <v>0</v>
      </c>
      <c r="AU198" s="33">
        <v>0</v>
      </c>
      <c r="AV198" s="33">
        <v>0</v>
      </c>
      <c r="AW198" s="33">
        <v>0</v>
      </c>
      <c r="AX198" s="33">
        <v>0</v>
      </c>
      <c r="AY198" s="33">
        <v>0</v>
      </c>
      <c r="AZ198" s="33">
        <v>0</v>
      </c>
      <c r="BA198" s="33">
        <v>0</v>
      </c>
      <c r="BB198" s="33">
        <v>0</v>
      </c>
      <c r="BC198" s="33">
        <v>0</v>
      </c>
      <c r="BD198" s="33">
        <v>0</v>
      </c>
      <c r="BE198" s="33">
        <v>0</v>
      </c>
      <c r="BF198" s="33">
        <v>0</v>
      </c>
      <c r="BG198" s="33">
        <v>0</v>
      </c>
      <c r="BH198" s="33">
        <v>0</v>
      </c>
      <c r="BI198" s="33">
        <v>0</v>
      </c>
      <c r="BJ198" s="33">
        <v>0</v>
      </c>
      <c r="BK198" s="33">
        <v>0</v>
      </c>
      <c r="BL198" s="33">
        <v>0</v>
      </c>
      <c r="BM198" s="33">
        <v>0</v>
      </c>
      <c r="BN198" s="33">
        <v>0</v>
      </c>
      <c r="BO198" s="33">
        <v>0</v>
      </c>
      <c r="BP198" s="33">
        <v>0</v>
      </c>
      <c r="BQ198" s="33">
        <v>0</v>
      </c>
      <c r="BR198" s="33">
        <v>0</v>
      </c>
      <c r="BS198" s="33">
        <v>0</v>
      </c>
      <c r="BT198" s="33">
        <v>0</v>
      </c>
      <c r="BU198" s="33">
        <v>0</v>
      </c>
      <c r="BV198" s="33">
        <v>0</v>
      </c>
      <c r="BW198" s="33">
        <v>0</v>
      </c>
      <c r="BX198" s="33">
        <v>0</v>
      </c>
      <c r="BY198" s="33">
        <v>0</v>
      </c>
      <c r="BZ198" s="33">
        <v>0</v>
      </c>
      <c r="CA198" s="33">
        <v>0</v>
      </c>
      <c r="CB198" s="33">
        <v>0</v>
      </c>
      <c r="CC198" s="33">
        <v>0</v>
      </c>
      <c r="CD198" s="33">
        <v>0</v>
      </c>
      <c r="CE198" s="33">
        <v>0</v>
      </c>
      <c r="CF198" s="33">
        <v>0</v>
      </c>
      <c r="CG198" s="33">
        <v>0</v>
      </c>
      <c r="CH198" s="33">
        <v>0</v>
      </c>
      <c r="CI198" s="33">
        <v>0</v>
      </c>
      <c r="CJ198" s="33">
        <v>0</v>
      </c>
      <c r="CK198" s="33">
        <v>0</v>
      </c>
      <c r="CL198" s="33">
        <v>0</v>
      </c>
      <c r="CM198" s="33">
        <v>0</v>
      </c>
      <c r="CN198" s="33">
        <v>0</v>
      </c>
      <c r="CO198" s="33">
        <v>0</v>
      </c>
      <c r="CP198" s="33">
        <v>0</v>
      </c>
      <c r="CQ198" s="33">
        <v>0</v>
      </c>
      <c r="CR198" s="33">
        <v>0</v>
      </c>
      <c r="CS198" s="33">
        <v>0</v>
      </c>
      <c r="CT198" s="33">
        <v>0</v>
      </c>
      <c r="CU198" s="33">
        <v>0</v>
      </c>
      <c r="CV198" s="33">
        <v>0</v>
      </c>
      <c r="CW198" s="33">
        <v>0</v>
      </c>
      <c r="CX198" s="33">
        <v>0</v>
      </c>
      <c r="CY198" s="33">
        <v>0</v>
      </c>
      <c r="CZ198" s="33">
        <v>0</v>
      </c>
      <c r="DA198" s="33">
        <v>0</v>
      </c>
      <c r="DB198" s="33">
        <v>0</v>
      </c>
      <c r="DC198" s="33">
        <v>0</v>
      </c>
      <c r="DD198" s="33">
        <v>0</v>
      </c>
      <c r="DE198" s="33">
        <v>0</v>
      </c>
      <c r="DF198" s="33">
        <v>0</v>
      </c>
      <c r="DG198" s="33">
        <v>0</v>
      </c>
      <c r="DH198" s="33">
        <v>0</v>
      </c>
      <c r="DI198" s="33">
        <v>0</v>
      </c>
      <c r="DJ198" s="33">
        <v>0</v>
      </c>
      <c r="DK198" s="33">
        <v>0</v>
      </c>
      <c r="DL198" s="33">
        <v>0</v>
      </c>
      <c r="DM198" s="33">
        <v>0</v>
      </c>
      <c r="DN198" s="33">
        <v>0</v>
      </c>
      <c r="DO198" s="33">
        <v>0</v>
      </c>
      <c r="DP198" s="33">
        <v>0</v>
      </c>
      <c r="DQ198" s="33">
        <v>0</v>
      </c>
      <c r="DR198" s="33">
        <v>0</v>
      </c>
      <c r="DS198" s="33">
        <v>0</v>
      </c>
      <c r="DT198" s="33">
        <v>0</v>
      </c>
      <c r="DU198" s="33">
        <v>0</v>
      </c>
      <c r="DV198" s="33">
        <v>0</v>
      </c>
      <c r="DW198" s="33">
        <v>0</v>
      </c>
      <c r="DX198" s="33">
        <v>0</v>
      </c>
      <c r="DY198" s="33">
        <v>0</v>
      </c>
      <c r="DZ198" s="33">
        <v>0</v>
      </c>
      <c r="EA198" s="33">
        <v>0</v>
      </c>
      <c r="EB198" s="33">
        <v>0</v>
      </c>
      <c r="EC198" s="33">
        <v>0</v>
      </c>
      <c r="ED198" s="33">
        <v>0</v>
      </c>
      <c r="EE198" s="33">
        <v>0</v>
      </c>
      <c r="EF198" s="33">
        <v>0</v>
      </c>
      <c r="EG198" s="33">
        <v>0</v>
      </c>
      <c r="EH198" s="33">
        <v>0</v>
      </c>
      <c r="EI198" s="33">
        <v>0</v>
      </c>
      <c r="EJ198" s="33">
        <v>0</v>
      </c>
      <c r="EK198" s="33">
        <v>0</v>
      </c>
      <c r="EL198" s="33">
        <v>0</v>
      </c>
      <c r="EM198" s="33">
        <v>0</v>
      </c>
      <c r="EN198" s="33">
        <v>0</v>
      </c>
      <c r="EO198" s="33">
        <v>0</v>
      </c>
      <c r="EP198" s="33">
        <v>0</v>
      </c>
      <c r="EQ198" s="33">
        <v>0</v>
      </c>
      <c r="ER198" s="33">
        <v>0</v>
      </c>
      <c r="ES198" s="33">
        <v>0</v>
      </c>
      <c r="ET198" s="33">
        <v>0</v>
      </c>
      <c r="EU198" s="33">
        <v>0</v>
      </c>
      <c r="EV198" s="33">
        <v>0</v>
      </c>
      <c r="EW198" s="33">
        <v>0</v>
      </c>
      <c r="EX198" s="33">
        <v>0</v>
      </c>
      <c r="EY198" s="33">
        <v>0</v>
      </c>
      <c r="EZ198" s="33">
        <v>0</v>
      </c>
      <c r="FA198" s="33">
        <v>0</v>
      </c>
      <c r="FB198" s="33">
        <v>0</v>
      </c>
      <c r="FC198" s="33">
        <v>0</v>
      </c>
      <c r="FD198" s="33">
        <v>0</v>
      </c>
      <c r="FE198" s="33">
        <v>0</v>
      </c>
      <c r="FF198" s="33">
        <v>0</v>
      </c>
      <c r="FG198" s="33">
        <v>0</v>
      </c>
      <c r="FH198" s="33">
        <v>0</v>
      </c>
      <c r="FI198" s="33">
        <v>0</v>
      </c>
      <c r="FJ198" s="33">
        <v>0</v>
      </c>
      <c r="FK198" s="33">
        <v>0</v>
      </c>
      <c r="FL198" s="33">
        <v>0</v>
      </c>
      <c r="FM198" s="33">
        <v>0</v>
      </c>
      <c r="FN198" s="33">
        <v>0</v>
      </c>
      <c r="FO198" s="33">
        <v>0</v>
      </c>
      <c r="FP198" s="33">
        <v>0</v>
      </c>
      <c r="FQ198" s="33">
        <v>0</v>
      </c>
      <c r="FR198" s="33">
        <v>0</v>
      </c>
      <c r="FS198">
        <v>1</v>
      </c>
    </row>
    <row r="199" spans="1:175" x14ac:dyDescent="0.2">
      <c r="A199" t="s">
        <v>208</v>
      </c>
      <c r="B199" t="s">
        <v>223</v>
      </c>
      <c r="C199">
        <v>42979</v>
      </c>
      <c r="D199">
        <v>0</v>
      </c>
      <c r="E199" s="33">
        <v>0</v>
      </c>
      <c r="F199" s="33">
        <v>0</v>
      </c>
      <c r="G199" s="33">
        <v>0</v>
      </c>
      <c r="H199" s="33">
        <v>0</v>
      </c>
      <c r="I199" s="33">
        <v>0</v>
      </c>
      <c r="J199" s="33">
        <v>0</v>
      </c>
      <c r="K199" s="33">
        <v>0</v>
      </c>
      <c r="L199" s="33">
        <v>0</v>
      </c>
      <c r="M199" s="33">
        <v>0</v>
      </c>
      <c r="N199" s="33">
        <v>0</v>
      </c>
      <c r="O199" s="33">
        <v>0</v>
      </c>
      <c r="P199" s="33">
        <v>0</v>
      </c>
      <c r="Q199" s="33">
        <v>0</v>
      </c>
      <c r="R199" s="33">
        <v>0</v>
      </c>
      <c r="S199" s="33">
        <v>0</v>
      </c>
      <c r="T199" s="33">
        <v>0</v>
      </c>
      <c r="U199" s="33">
        <v>0</v>
      </c>
      <c r="V199" s="33">
        <v>0</v>
      </c>
      <c r="W199" s="33">
        <v>0</v>
      </c>
      <c r="X199" s="33">
        <v>0</v>
      </c>
      <c r="Y199" s="33">
        <v>0</v>
      </c>
      <c r="Z199" s="33">
        <v>0</v>
      </c>
      <c r="AA199" s="33">
        <v>0</v>
      </c>
      <c r="AB199" s="33">
        <v>0</v>
      </c>
      <c r="AC199" s="33">
        <v>0</v>
      </c>
      <c r="AD199" s="33">
        <v>0</v>
      </c>
      <c r="AE199" s="33">
        <v>0</v>
      </c>
      <c r="AF199" s="33">
        <v>0</v>
      </c>
      <c r="AG199" s="33">
        <v>0</v>
      </c>
      <c r="AH199" s="33">
        <v>0</v>
      </c>
      <c r="AI199" s="33">
        <v>0</v>
      </c>
      <c r="AJ199" s="33">
        <v>0</v>
      </c>
      <c r="AK199" s="33">
        <v>0</v>
      </c>
      <c r="AL199" s="33">
        <v>0</v>
      </c>
      <c r="AM199" s="33">
        <v>0</v>
      </c>
      <c r="AN199" s="33">
        <v>0</v>
      </c>
      <c r="AO199" s="33">
        <v>0</v>
      </c>
      <c r="AP199" s="33">
        <v>0</v>
      </c>
      <c r="AQ199" s="33">
        <v>0</v>
      </c>
      <c r="AR199" s="33">
        <v>0</v>
      </c>
      <c r="AS199" s="33">
        <v>0</v>
      </c>
      <c r="AT199" s="33">
        <v>0</v>
      </c>
      <c r="AU199" s="33">
        <v>0</v>
      </c>
      <c r="AV199" s="33">
        <v>0</v>
      </c>
      <c r="AW199" s="33">
        <v>0</v>
      </c>
      <c r="AX199" s="33">
        <v>0</v>
      </c>
      <c r="AY199" s="33">
        <v>0</v>
      </c>
      <c r="AZ199" s="33">
        <v>0</v>
      </c>
      <c r="BA199" s="33">
        <v>0</v>
      </c>
      <c r="BB199" s="33">
        <v>0</v>
      </c>
      <c r="BC199" s="33">
        <v>0</v>
      </c>
      <c r="BD199" s="33">
        <v>0</v>
      </c>
      <c r="BE199" s="33">
        <v>0</v>
      </c>
      <c r="BF199" s="33">
        <v>0</v>
      </c>
      <c r="BG199" s="33">
        <v>0</v>
      </c>
      <c r="BH199" s="33">
        <v>0</v>
      </c>
      <c r="BI199" s="33">
        <v>0</v>
      </c>
      <c r="BJ199" s="33">
        <v>0</v>
      </c>
      <c r="BK199" s="33">
        <v>0</v>
      </c>
      <c r="BL199" s="33">
        <v>0</v>
      </c>
      <c r="BM199" s="33">
        <v>0</v>
      </c>
      <c r="BN199" s="33">
        <v>0</v>
      </c>
      <c r="BO199" s="33">
        <v>0</v>
      </c>
      <c r="BP199" s="33">
        <v>0</v>
      </c>
      <c r="BQ199" s="33">
        <v>0</v>
      </c>
      <c r="BR199" s="33">
        <v>0</v>
      </c>
      <c r="BS199" s="33">
        <v>0</v>
      </c>
      <c r="BT199" s="33">
        <v>0</v>
      </c>
      <c r="BU199" s="33">
        <v>0</v>
      </c>
      <c r="BV199" s="33">
        <v>0</v>
      </c>
      <c r="BW199" s="33">
        <v>0</v>
      </c>
      <c r="BX199" s="33">
        <v>0</v>
      </c>
      <c r="BY199" s="33">
        <v>0</v>
      </c>
      <c r="BZ199" s="33">
        <v>0</v>
      </c>
      <c r="CA199" s="33">
        <v>0</v>
      </c>
      <c r="CB199" s="33">
        <v>0</v>
      </c>
      <c r="CC199" s="33">
        <v>0</v>
      </c>
      <c r="CD199" s="33">
        <v>0</v>
      </c>
      <c r="CE199" s="33">
        <v>0</v>
      </c>
      <c r="CF199" s="33">
        <v>0</v>
      </c>
      <c r="CG199" s="33">
        <v>0</v>
      </c>
      <c r="CH199" s="33">
        <v>0</v>
      </c>
      <c r="CI199" s="33">
        <v>0</v>
      </c>
      <c r="CJ199" s="33">
        <v>0</v>
      </c>
      <c r="CK199" s="33">
        <v>0</v>
      </c>
      <c r="CL199" s="33">
        <v>0</v>
      </c>
      <c r="CM199" s="33">
        <v>0</v>
      </c>
      <c r="CN199" s="33">
        <v>0</v>
      </c>
      <c r="CO199" s="33">
        <v>0</v>
      </c>
      <c r="CP199" s="33">
        <v>0</v>
      </c>
      <c r="CQ199" s="33">
        <v>0</v>
      </c>
      <c r="CR199" s="33">
        <v>0</v>
      </c>
      <c r="CS199" s="33">
        <v>0</v>
      </c>
      <c r="CT199" s="33">
        <v>0</v>
      </c>
      <c r="CU199" s="33">
        <v>0</v>
      </c>
      <c r="CV199" s="33">
        <v>0</v>
      </c>
      <c r="CW199" s="33">
        <v>0</v>
      </c>
      <c r="CX199" s="33">
        <v>0</v>
      </c>
      <c r="CY199" s="33">
        <v>0</v>
      </c>
      <c r="CZ199" s="33">
        <v>0</v>
      </c>
      <c r="DA199" s="33">
        <v>0</v>
      </c>
      <c r="DB199" s="33">
        <v>0</v>
      </c>
      <c r="DC199" s="33">
        <v>0</v>
      </c>
      <c r="DD199" s="33">
        <v>0</v>
      </c>
      <c r="DE199" s="33">
        <v>0</v>
      </c>
      <c r="DF199" s="33">
        <v>0</v>
      </c>
      <c r="DG199" s="33">
        <v>0</v>
      </c>
      <c r="DH199" s="33">
        <v>0</v>
      </c>
      <c r="DI199" s="33">
        <v>0</v>
      </c>
      <c r="DJ199" s="33">
        <v>0</v>
      </c>
      <c r="DK199" s="33">
        <v>0</v>
      </c>
      <c r="DL199" s="33">
        <v>0</v>
      </c>
      <c r="DM199" s="33">
        <v>0</v>
      </c>
      <c r="DN199" s="33">
        <v>0</v>
      </c>
      <c r="DO199" s="33">
        <v>0</v>
      </c>
      <c r="DP199" s="33">
        <v>0</v>
      </c>
      <c r="DQ199" s="33">
        <v>0</v>
      </c>
      <c r="DR199" s="33">
        <v>0</v>
      </c>
      <c r="DS199" s="33">
        <v>0</v>
      </c>
      <c r="DT199" s="33">
        <v>0</v>
      </c>
      <c r="DU199" s="33">
        <v>0</v>
      </c>
      <c r="DV199" s="33">
        <v>0</v>
      </c>
      <c r="DW199" s="33">
        <v>0</v>
      </c>
      <c r="DX199" s="33">
        <v>0</v>
      </c>
      <c r="DY199" s="33">
        <v>0</v>
      </c>
      <c r="DZ199" s="33">
        <v>0</v>
      </c>
      <c r="EA199" s="33">
        <v>0</v>
      </c>
      <c r="EB199" s="33">
        <v>0</v>
      </c>
      <c r="EC199" s="33">
        <v>0</v>
      </c>
      <c r="ED199" s="33">
        <v>0</v>
      </c>
      <c r="EE199" s="33">
        <v>0</v>
      </c>
      <c r="EF199" s="33">
        <v>0</v>
      </c>
      <c r="EG199" s="33">
        <v>0</v>
      </c>
      <c r="EH199" s="33">
        <v>0</v>
      </c>
      <c r="EI199" s="33">
        <v>0</v>
      </c>
      <c r="EJ199" s="33">
        <v>0</v>
      </c>
      <c r="EK199" s="33">
        <v>0</v>
      </c>
      <c r="EL199" s="33">
        <v>0</v>
      </c>
      <c r="EM199" s="33">
        <v>0</v>
      </c>
      <c r="EN199" s="33">
        <v>0</v>
      </c>
      <c r="EO199" s="33">
        <v>0</v>
      </c>
      <c r="EP199" s="33">
        <v>0</v>
      </c>
      <c r="EQ199" s="33">
        <v>0</v>
      </c>
      <c r="ER199" s="33">
        <v>0</v>
      </c>
      <c r="ES199" s="33">
        <v>0</v>
      </c>
      <c r="ET199" s="33">
        <v>0</v>
      </c>
      <c r="EU199" s="33">
        <v>0</v>
      </c>
      <c r="EV199" s="33">
        <v>0</v>
      </c>
      <c r="EW199" s="33">
        <v>0</v>
      </c>
      <c r="EX199" s="33">
        <v>0</v>
      </c>
      <c r="EY199" s="33">
        <v>0</v>
      </c>
      <c r="EZ199" s="33">
        <v>0</v>
      </c>
      <c r="FA199" s="33">
        <v>0</v>
      </c>
      <c r="FB199" s="33">
        <v>0</v>
      </c>
      <c r="FC199" s="33">
        <v>0</v>
      </c>
      <c r="FD199" s="33">
        <v>0</v>
      </c>
      <c r="FE199" s="33">
        <v>0</v>
      </c>
      <c r="FF199" s="33">
        <v>0</v>
      </c>
      <c r="FG199" s="33">
        <v>0</v>
      </c>
      <c r="FH199" s="33">
        <v>0</v>
      </c>
      <c r="FI199" s="33">
        <v>0</v>
      </c>
      <c r="FJ199" s="33">
        <v>0</v>
      </c>
      <c r="FK199" s="33">
        <v>0</v>
      </c>
      <c r="FL199" s="33">
        <v>0</v>
      </c>
      <c r="FM199" s="33">
        <v>0</v>
      </c>
      <c r="FN199" s="33">
        <v>0</v>
      </c>
      <c r="FO199" s="33">
        <v>0</v>
      </c>
      <c r="FP199" s="33">
        <v>0</v>
      </c>
      <c r="FQ199" s="33">
        <v>0</v>
      </c>
      <c r="FR199" s="33">
        <v>0</v>
      </c>
      <c r="FS199">
        <v>1</v>
      </c>
    </row>
    <row r="200" spans="1:175" x14ac:dyDescent="0.2">
      <c r="A200" t="s">
        <v>208</v>
      </c>
      <c r="B200" t="s">
        <v>223</v>
      </c>
      <c r="C200">
        <v>42980</v>
      </c>
      <c r="D200">
        <v>0</v>
      </c>
      <c r="E200" s="33">
        <v>0</v>
      </c>
      <c r="F200" s="33">
        <v>0</v>
      </c>
      <c r="G200" s="33">
        <v>0</v>
      </c>
      <c r="H200" s="33">
        <v>0</v>
      </c>
      <c r="I200" s="33">
        <v>0</v>
      </c>
      <c r="J200" s="33">
        <v>0</v>
      </c>
      <c r="K200" s="33">
        <v>0</v>
      </c>
      <c r="L200" s="33">
        <v>0</v>
      </c>
      <c r="M200" s="33">
        <v>0</v>
      </c>
      <c r="N200" s="33">
        <v>0</v>
      </c>
      <c r="O200" s="33">
        <v>0</v>
      </c>
      <c r="P200" s="33">
        <v>0</v>
      </c>
      <c r="Q200" s="33">
        <v>0</v>
      </c>
      <c r="R200" s="33">
        <v>0</v>
      </c>
      <c r="S200" s="33">
        <v>0</v>
      </c>
      <c r="T200" s="33">
        <v>0</v>
      </c>
      <c r="U200" s="33">
        <v>0</v>
      </c>
      <c r="V200" s="33">
        <v>0</v>
      </c>
      <c r="W200" s="33">
        <v>0</v>
      </c>
      <c r="X200" s="33">
        <v>0</v>
      </c>
      <c r="Y200" s="33">
        <v>0</v>
      </c>
      <c r="Z200" s="33">
        <v>0</v>
      </c>
      <c r="AA200" s="33">
        <v>0</v>
      </c>
      <c r="AB200" s="33">
        <v>0</v>
      </c>
      <c r="AC200" s="33">
        <v>0</v>
      </c>
      <c r="AD200" s="33">
        <v>0</v>
      </c>
      <c r="AE200" s="33">
        <v>0</v>
      </c>
      <c r="AF200" s="33">
        <v>0</v>
      </c>
      <c r="AG200" s="33">
        <v>0</v>
      </c>
      <c r="AH200" s="33">
        <v>0</v>
      </c>
      <c r="AI200" s="33">
        <v>0</v>
      </c>
      <c r="AJ200" s="33">
        <v>0</v>
      </c>
      <c r="AK200" s="33">
        <v>0</v>
      </c>
      <c r="AL200" s="33">
        <v>0</v>
      </c>
      <c r="AM200" s="33">
        <v>0</v>
      </c>
      <c r="AN200" s="33">
        <v>0</v>
      </c>
      <c r="AO200" s="33">
        <v>0</v>
      </c>
      <c r="AP200" s="33">
        <v>0</v>
      </c>
      <c r="AQ200" s="33">
        <v>0</v>
      </c>
      <c r="AR200" s="33">
        <v>0</v>
      </c>
      <c r="AS200" s="33">
        <v>0</v>
      </c>
      <c r="AT200" s="33">
        <v>0</v>
      </c>
      <c r="AU200" s="33">
        <v>0</v>
      </c>
      <c r="AV200" s="33">
        <v>0</v>
      </c>
      <c r="AW200" s="33">
        <v>0</v>
      </c>
      <c r="AX200" s="33">
        <v>0</v>
      </c>
      <c r="AY200" s="33">
        <v>0</v>
      </c>
      <c r="AZ200" s="33">
        <v>0</v>
      </c>
      <c r="BA200" s="33">
        <v>0</v>
      </c>
      <c r="BB200" s="33">
        <v>0</v>
      </c>
      <c r="BC200" s="33">
        <v>0</v>
      </c>
      <c r="BD200" s="33">
        <v>0</v>
      </c>
      <c r="BE200" s="33">
        <v>0</v>
      </c>
      <c r="BF200" s="33">
        <v>0</v>
      </c>
      <c r="BG200" s="33">
        <v>0</v>
      </c>
      <c r="BH200" s="33">
        <v>0</v>
      </c>
      <c r="BI200" s="33">
        <v>0</v>
      </c>
      <c r="BJ200" s="33">
        <v>0</v>
      </c>
      <c r="BK200" s="33">
        <v>0</v>
      </c>
      <c r="BL200" s="33">
        <v>0</v>
      </c>
      <c r="BM200" s="33">
        <v>0</v>
      </c>
      <c r="BN200" s="33">
        <v>0</v>
      </c>
      <c r="BO200" s="33">
        <v>0</v>
      </c>
      <c r="BP200" s="33">
        <v>0</v>
      </c>
      <c r="BQ200" s="33">
        <v>0</v>
      </c>
      <c r="BR200" s="33">
        <v>0</v>
      </c>
      <c r="BS200" s="33">
        <v>0</v>
      </c>
      <c r="BT200" s="33">
        <v>0</v>
      </c>
      <c r="BU200" s="33">
        <v>0</v>
      </c>
      <c r="BV200" s="33">
        <v>0</v>
      </c>
      <c r="BW200" s="33">
        <v>0</v>
      </c>
      <c r="BX200" s="33">
        <v>0</v>
      </c>
      <c r="BY200" s="33">
        <v>0</v>
      </c>
      <c r="BZ200" s="33">
        <v>0</v>
      </c>
      <c r="CA200" s="33">
        <v>0</v>
      </c>
      <c r="CB200" s="33">
        <v>0</v>
      </c>
      <c r="CC200" s="33">
        <v>0</v>
      </c>
      <c r="CD200" s="33">
        <v>0</v>
      </c>
      <c r="CE200" s="33">
        <v>0</v>
      </c>
      <c r="CF200" s="33">
        <v>0</v>
      </c>
      <c r="CG200" s="33">
        <v>0</v>
      </c>
      <c r="CH200" s="33">
        <v>0</v>
      </c>
      <c r="CI200" s="33">
        <v>0</v>
      </c>
      <c r="CJ200" s="33">
        <v>0</v>
      </c>
      <c r="CK200" s="33">
        <v>0</v>
      </c>
      <c r="CL200" s="33">
        <v>0</v>
      </c>
      <c r="CM200" s="33">
        <v>0</v>
      </c>
      <c r="CN200" s="33">
        <v>0</v>
      </c>
      <c r="CO200" s="33">
        <v>0</v>
      </c>
      <c r="CP200" s="33">
        <v>0</v>
      </c>
      <c r="CQ200" s="33">
        <v>0</v>
      </c>
      <c r="CR200" s="33">
        <v>0</v>
      </c>
      <c r="CS200" s="33">
        <v>0</v>
      </c>
      <c r="CT200" s="33">
        <v>0</v>
      </c>
      <c r="CU200" s="33">
        <v>0</v>
      </c>
      <c r="CV200" s="33">
        <v>0</v>
      </c>
      <c r="CW200" s="33">
        <v>0</v>
      </c>
      <c r="CX200" s="33">
        <v>0</v>
      </c>
      <c r="CY200" s="33">
        <v>0</v>
      </c>
      <c r="CZ200" s="33">
        <v>0</v>
      </c>
      <c r="DA200" s="33">
        <v>0</v>
      </c>
      <c r="DB200" s="33">
        <v>0</v>
      </c>
      <c r="DC200" s="33">
        <v>0</v>
      </c>
      <c r="DD200" s="33">
        <v>0</v>
      </c>
      <c r="DE200" s="33">
        <v>0</v>
      </c>
      <c r="DF200" s="33">
        <v>0</v>
      </c>
      <c r="DG200" s="33">
        <v>0</v>
      </c>
      <c r="DH200" s="33">
        <v>0</v>
      </c>
      <c r="DI200" s="33">
        <v>0</v>
      </c>
      <c r="DJ200" s="33">
        <v>0</v>
      </c>
      <c r="DK200" s="33">
        <v>0</v>
      </c>
      <c r="DL200" s="33">
        <v>0</v>
      </c>
      <c r="DM200" s="33">
        <v>0</v>
      </c>
      <c r="DN200" s="33">
        <v>0</v>
      </c>
      <c r="DO200" s="33">
        <v>0</v>
      </c>
      <c r="DP200" s="33">
        <v>0</v>
      </c>
      <c r="DQ200" s="33">
        <v>0</v>
      </c>
      <c r="DR200" s="33">
        <v>0</v>
      </c>
      <c r="DS200" s="33">
        <v>0</v>
      </c>
      <c r="DT200" s="33">
        <v>0</v>
      </c>
      <c r="DU200" s="33">
        <v>0</v>
      </c>
      <c r="DV200" s="33">
        <v>0</v>
      </c>
      <c r="DW200" s="33">
        <v>0</v>
      </c>
      <c r="DX200" s="33">
        <v>0</v>
      </c>
      <c r="DY200" s="33">
        <v>0</v>
      </c>
      <c r="DZ200" s="33">
        <v>0</v>
      </c>
      <c r="EA200" s="33">
        <v>0</v>
      </c>
      <c r="EB200" s="33">
        <v>0</v>
      </c>
      <c r="EC200" s="33">
        <v>0</v>
      </c>
      <c r="ED200" s="33">
        <v>0</v>
      </c>
      <c r="EE200" s="33">
        <v>0</v>
      </c>
      <c r="EF200" s="33">
        <v>0</v>
      </c>
      <c r="EG200" s="33">
        <v>0</v>
      </c>
      <c r="EH200" s="33">
        <v>0</v>
      </c>
      <c r="EI200" s="33">
        <v>0</v>
      </c>
      <c r="EJ200" s="33">
        <v>0</v>
      </c>
      <c r="EK200" s="33">
        <v>0</v>
      </c>
      <c r="EL200" s="33">
        <v>0</v>
      </c>
      <c r="EM200" s="33">
        <v>0</v>
      </c>
      <c r="EN200" s="33">
        <v>0</v>
      </c>
      <c r="EO200" s="33">
        <v>0</v>
      </c>
      <c r="EP200" s="33">
        <v>0</v>
      </c>
      <c r="EQ200" s="33">
        <v>0</v>
      </c>
      <c r="ER200" s="33">
        <v>0</v>
      </c>
      <c r="ES200" s="33">
        <v>0</v>
      </c>
      <c r="ET200" s="33">
        <v>0</v>
      </c>
      <c r="EU200" s="33">
        <v>0</v>
      </c>
      <c r="EV200" s="33">
        <v>0</v>
      </c>
      <c r="EW200" s="33">
        <v>0</v>
      </c>
      <c r="EX200" s="33">
        <v>0</v>
      </c>
      <c r="EY200" s="33">
        <v>0</v>
      </c>
      <c r="EZ200" s="33">
        <v>0</v>
      </c>
      <c r="FA200" s="33">
        <v>0</v>
      </c>
      <c r="FB200" s="33">
        <v>0</v>
      </c>
      <c r="FC200" s="33">
        <v>0</v>
      </c>
      <c r="FD200" s="33">
        <v>0</v>
      </c>
      <c r="FE200" s="33">
        <v>0</v>
      </c>
      <c r="FF200" s="33">
        <v>0</v>
      </c>
      <c r="FG200" s="33">
        <v>0</v>
      </c>
      <c r="FH200" s="33">
        <v>0</v>
      </c>
      <c r="FI200" s="33">
        <v>0</v>
      </c>
      <c r="FJ200" s="33">
        <v>0</v>
      </c>
      <c r="FK200" s="33">
        <v>0</v>
      </c>
      <c r="FL200" s="33">
        <v>0</v>
      </c>
      <c r="FM200" s="33">
        <v>0</v>
      </c>
      <c r="FN200" s="33">
        <v>0</v>
      </c>
      <c r="FO200" s="33">
        <v>0</v>
      </c>
      <c r="FP200" s="33">
        <v>0</v>
      </c>
      <c r="FQ200" s="33">
        <v>0</v>
      </c>
      <c r="FR200" s="33">
        <v>0</v>
      </c>
      <c r="FS200">
        <v>1</v>
      </c>
    </row>
    <row r="201" spans="1:175" x14ac:dyDescent="0.2">
      <c r="A201" t="s">
        <v>208</v>
      </c>
      <c r="B201" t="s">
        <v>223</v>
      </c>
      <c r="C201" t="s">
        <v>235</v>
      </c>
      <c r="D201">
        <v>0</v>
      </c>
      <c r="E201" s="33">
        <v>0</v>
      </c>
      <c r="F201" s="33">
        <v>0</v>
      </c>
      <c r="G201" s="33">
        <v>0</v>
      </c>
      <c r="H201" s="33">
        <v>0</v>
      </c>
      <c r="I201" s="33">
        <v>0</v>
      </c>
      <c r="J201" s="33">
        <v>0</v>
      </c>
      <c r="K201" s="33">
        <v>0</v>
      </c>
      <c r="L201" s="33">
        <v>0</v>
      </c>
      <c r="M201" s="33">
        <v>0</v>
      </c>
      <c r="N201" s="33">
        <v>0</v>
      </c>
      <c r="O201" s="33">
        <v>0</v>
      </c>
      <c r="P201" s="33">
        <v>0</v>
      </c>
      <c r="Q201" s="33">
        <v>0</v>
      </c>
      <c r="R201" s="33">
        <v>0</v>
      </c>
      <c r="S201" s="33">
        <v>0</v>
      </c>
      <c r="T201" s="33">
        <v>0</v>
      </c>
      <c r="U201" s="33">
        <v>0</v>
      </c>
      <c r="V201" s="33">
        <v>0</v>
      </c>
      <c r="W201" s="33">
        <v>0</v>
      </c>
      <c r="X201" s="33">
        <v>0</v>
      </c>
      <c r="Y201" s="33">
        <v>0</v>
      </c>
      <c r="Z201" s="33">
        <v>0</v>
      </c>
      <c r="AA201" s="33">
        <v>0</v>
      </c>
      <c r="AB201" s="33">
        <v>0</v>
      </c>
      <c r="AC201" s="33">
        <v>0</v>
      </c>
      <c r="AD201" s="33">
        <v>0</v>
      </c>
      <c r="AE201" s="33">
        <v>0</v>
      </c>
      <c r="AF201" s="33">
        <v>0</v>
      </c>
      <c r="AG201" s="33">
        <v>0</v>
      </c>
      <c r="AH201" s="33">
        <v>0</v>
      </c>
      <c r="AI201" s="33">
        <v>0</v>
      </c>
      <c r="AJ201" s="33">
        <v>0</v>
      </c>
      <c r="AK201" s="33">
        <v>0</v>
      </c>
      <c r="AL201" s="33">
        <v>0</v>
      </c>
      <c r="AM201" s="33">
        <v>0</v>
      </c>
      <c r="AN201" s="33">
        <v>0</v>
      </c>
      <c r="AO201" s="33">
        <v>0</v>
      </c>
      <c r="AP201" s="33">
        <v>0</v>
      </c>
      <c r="AQ201" s="33">
        <v>0</v>
      </c>
      <c r="AR201" s="33">
        <v>0</v>
      </c>
      <c r="AS201" s="33">
        <v>0</v>
      </c>
      <c r="AT201" s="33">
        <v>0</v>
      </c>
      <c r="AU201" s="33">
        <v>0</v>
      </c>
      <c r="AV201" s="33">
        <v>0</v>
      </c>
      <c r="AW201" s="33">
        <v>0</v>
      </c>
      <c r="AX201" s="33">
        <v>0</v>
      </c>
      <c r="AY201" s="33">
        <v>0</v>
      </c>
      <c r="AZ201" s="33">
        <v>0</v>
      </c>
      <c r="BA201" s="33">
        <v>0</v>
      </c>
      <c r="BB201" s="33">
        <v>0</v>
      </c>
      <c r="BC201" s="33">
        <v>0</v>
      </c>
      <c r="BD201" s="33">
        <v>0</v>
      </c>
      <c r="BE201" s="33">
        <v>0</v>
      </c>
      <c r="BF201" s="33">
        <v>0</v>
      </c>
      <c r="BG201" s="33">
        <v>0</v>
      </c>
      <c r="BH201" s="33">
        <v>0</v>
      </c>
      <c r="BI201" s="33">
        <v>0</v>
      </c>
      <c r="BJ201" s="33">
        <v>0</v>
      </c>
      <c r="BK201" s="33">
        <v>0</v>
      </c>
      <c r="BL201" s="33">
        <v>0</v>
      </c>
      <c r="BM201" s="33">
        <v>0</v>
      </c>
      <c r="BN201" s="33">
        <v>0</v>
      </c>
      <c r="BO201" s="33">
        <v>0</v>
      </c>
      <c r="BP201" s="33">
        <v>0</v>
      </c>
      <c r="BQ201" s="33">
        <v>0</v>
      </c>
      <c r="BR201" s="33">
        <v>0</v>
      </c>
      <c r="BS201" s="33">
        <v>0</v>
      </c>
      <c r="BT201" s="33">
        <v>0</v>
      </c>
      <c r="BU201" s="33">
        <v>0</v>
      </c>
      <c r="BV201" s="33">
        <v>0</v>
      </c>
      <c r="BW201" s="33">
        <v>0</v>
      </c>
      <c r="BX201" s="33">
        <v>0</v>
      </c>
      <c r="BY201" s="33">
        <v>0</v>
      </c>
      <c r="BZ201" s="33">
        <v>0</v>
      </c>
      <c r="CA201" s="33">
        <v>0</v>
      </c>
      <c r="CB201" s="33">
        <v>0</v>
      </c>
      <c r="CC201" s="33">
        <v>0</v>
      </c>
      <c r="CD201" s="33">
        <v>0</v>
      </c>
      <c r="CE201" s="33">
        <v>0</v>
      </c>
      <c r="CF201" s="33">
        <v>0</v>
      </c>
      <c r="CG201" s="33">
        <v>0</v>
      </c>
      <c r="CH201" s="33">
        <v>0</v>
      </c>
      <c r="CI201" s="33">
        <v>0</v>
      </c>
      <c r="CJ201" s="33">
        <v>0</v>
      </c>
      <c r="CK201" s="33">
        <v>0</v>
      </c>
      <c r="CL201" s="33">
        <v>0</v>
      </c>
      <c r="CM201" s="33">
        <v>0</v>
      </c>
      <c r="CN201" s="33">
        <v>0</v>
      </c>
      <c r="CO201" s="33">
        <v>0</v>
      </c>
      <c r="CP201" s="33">
        <v>0</v>
      </c>
      <c r="CQ201" s="33">
        <v>0</v>
      </c>
      <c r="CR201" s="33">
        <v>0</v>
      </c>
      <c r="CS201" s="33">
        <v>0</v>
      </c>
      <c r="CT201" s="33">
        <v>0</v>
      </c>
      <c r="CU201" s="33">
        <v>0</v>
      </c>
      <c r="CV201" s="33">
        <v>0</v>
      </c>
      <c r="CW201" s="33">
        <v>0</v>
      </c>
      <c r="CX201" s="33">
        <v>0</v>
      </c>
      <c r="CY201" s="33">
        <v>0</v>
      </c>
      <c r="CZ201" s="33">
        <v>0</v>
      </c>
      <c r="DA201" s="33">
        <v>0</v>
      </c>
      <c r="DB201" s="33">
        <v>0</v>
      </c>
      <c r="DC201" s="33">
        <v>0</v>
      </c>
      <c r="DD201" s="33">
        <v>0</v>
      </c>
      <c r="DE201" s="33">
        <v>0</v>
      </c>
      <c r="DF201" s="33">
        <v>0</v>
      </c>
      <c r="DG201" s="33">
        <v>0</v>
      </c>
      <c r="DH201" s="33">
        <v>0</v>
      </c>
      <c r="DI201" s="33">
        <v>0</v>
      </c>
      <c r="DJ201" s="33">
        <v>0</v>
      </c>
      <c r="DK201" s="33">
        <v>0</v>
      </c>
      <c r="DL201" s="33">
        <v>0</v>
      </c>
      <c r="DM201" s="33">
        <v>0</v>
      </c>
      <c r="DN201" s="33">
        <v>0</v>
      </c>
      <c r="DO201" s="33">
        <v>0</v>
      </c>
      <c r="DP201" s="33">
        <v>0</v>
      </c>
      <c r="DQ201" s="33">
        <v>0</v>
      </c>
      <c r="DR201" s="33">
        <v>0</v>
      </c>
      <c r="DS201" s="33">
        <v>0</v>
      </c>
      <c r="DT201" s="33">
        <v>0</v>
      </c>
      <c r="DU201" s="33">
        <v>0</v>
      </c>
      <c r="DV201" s="33">
        <v>0</v>
      </c>
      <c r="DW201" s="33">
        <v>0</v>
      </c>
      <c r="DX201" s="33">
        <v>0</v>
      </c>
      <c r="DY201" s="33">
        <v>0</v>
      </c>
      <c r="DZ201" s="33">
        <v>0</v>
      </c>
      <c r="EA201" s="33">
        <v>0</v>
      </c>
      <c r="EB201" s="33">
        <v>0</v>
      </c>
      <c r="EC201" s="33">
        <v>0</v>
      </c>
      <c r="ED201" s="33">
        <v>0</v>
      </c>
      <c r="EE201" s="33">
        <v>0</v>
      </c>
      <c r="EF201" s="33">
        <v>0</v>
      </c>
      <c r="EG201" s="33">
        <v>0</v>
      </c>
      <c r="EH201" s="33">
        <v>0</v>
      </c>
      <c r="EI201" s="33">
        <v>0</v>
      </c>
      <c r="EJ201" s="33">
        <v>0</v>
      </c>
      <c r="EK201" s="33">
        <v>0</v>
      </c>
      <c r="EL201" s="33">
        <v>0</v>
      </c>
      <c r="EM201" s="33">
        <v>0</v>
      </c>
      <c r="EN201" s="33">
        <v>0</v>
      </c>
      <c r="EO201" s="33">
        <v>0</v>
      </c>
      <c r="EP201" s="33">
        <v>0</v>
      </c>
      <c r="EQ201" s="33">
        <v>0</v>
      </c>
      <c r="ER201" s="33">
        <v>0</v>
      </c>
      <c r="ES201" s="33">
        <v>0</v>
      </c>
      <c r="ET201" s="33">
        <v>0</v>
      </c>
      <c r="EU201" s="33">
        <v>0</v>
      </c>
      <c r="EV201" s="33">
        <v>0</v>
      </c>
      <c r="EW201" s="33">
        <v>0</v>
      </c>
      <c r="EX201" s="33">
        <v>0</v>
      </c>
      <c r="EY201" s="33">
        <v>0</v>
      </c>
      <c r="EZ201" s="33">
        <v>0</v>
      </c>
      <c r="FA201" s="33">
        <v>0</v>
      </c>
      <c r="FB201" s="33">
        <v>0</v>
      </c>
      <c r="FC201" s="33">
        <v>0</v>
      </c>
      <c r="FD201" s="33">
        <v>0</v>
      </c>
      <c r="FE201" s="33">
        <v>0</v>
      </c>
      <c r="FF201" s="33">
        <v>0</v>
      </c>
      <c r="FG201" s="33">
        <v>0</v>
      </c>
      <c r="FH201" s="33">
        <v>0</v>
      </c>
      <c r="FI201" s="33">
        <v>0</v>
      </c>
      <c r="FJ201" s="33">
        <v>0</v>
      </c>
      <c r="FK201" s="33">
        <v>0</v>
      </c>
      <c r="FL201" s="33">
        <v>0</v>
      </c>
      <c r="FM201" s="33">
        <v>0</v>
      </c>
      <c r="FN201" s="33">
        <v>0</v>
      </c>
      <c r="FO201" s="33">
        <v>0</v>
      </c>
      <c r="FP201" s="33">
        <v>0</v>
      </c>
      <c r="FQ201" s="33">
        <v>0</v>
      </c>
      <c r="FR201" s="33">
        <v>0</v>
      </c>
      <c r="FS201">
        <v>1</v>
      </c>
    </row>
    <row r="202" spans="1:175" x14ac:dyDescent="0.2">
      <c r="A202" t="s">
        <v>208</v>
      </c>
      <c r="B202" t="s">
        <v>224</v>
      </c>
      <c r="C202">
        <v>42978</v>
      </c>
      <c r="D202">
        <v>119</v>
      </c>
      <c r="E202" s="33">
        <v>178.4444</v>
      </c>
      <c r="F202" s="33">
        <v>177.70830000000001</v>
      </c>
      <c r="G202" s="33">
        <v>177.44730000000001</v>
      </c>
      <c r="H202" s="33">
        <v>174.66800000000001</v>
      </c>
      <c r="I202" s="33">
        <v>180.91290000000001</v>
      </c>
      <c r="J202" s="33">
        <v>192.2621</v>
      </c>
      <c r="K202" s="33">
        <v>211.8562</v>
      </c>
      <c r="L202" s="33">
        <v>228.7758</v>
      </c>
      <c r="M202" s="33">
        <v>244.26830000000001</v>
      </c>
      <c r="N202" s="33">
        <v>258.11900000000003</v>
      </c>
      <c r="O202" s="33">
        <v>273.38709999999998</v>
      </c>
      <c r="P202" s="33">
        <v>280.63</v>
      </c>
      <c r="Q202" s="33">
        <v>285.75110000000001</v>
      </c>
      <c r="R202" s="33">
        <v>290.39249999999998</v>
      </c>
      <c r="S202" s="33">
        <v>297.84859999999998</v>
      </c>
      <c r="T202" s="33">
        <v>298.71140000000003</v>
      </c>
      <c r="U202" s="33">
        <v>299.666</v>
      </c>
      <c r="V202" s="33">
        <v>301.06029999999998</v>
      </c>
      <c r="W202" s="33">
        <v>293.10840000000002</v>
      </c>
      <c r="X202" s="33">
        <v>287.45420000000001</v>
      </c>
      <c r="Y202" s="33">
        <v>265.01319999999998</v>
      </c>
      <c r="Z202" s="33">
        <v>237.66499999999999</v>
      </c>
      <c r="AA202" s="33">
        <v>211.416</v>
      </c>
      <c r="AB202" s="33">
        <v>193.9897</v>
      </c>
      <c r="AC202" s="33">
        <v>-8.8927630000000004</v>
      </c>
      <c r="AD202" s="33">
        <v>-4.2116100000000003</v>
      </c>
      <c r="AE202" s="33">
        <v>-2.803706</v>
      </c>
      <c r="AF202" s="33">
        <v>-6.1578400000000002</v>
      </c>
      <c r="AG202" s="33">
        <v>-4.4103560000000002</v>
      </c>
      <c r="AH202" s="33">
        <v>-3.1253320000000002</v>
      </c>
      <c r="AI202" s="33">
        <v>-12.362450000000001</v>
      </c>
      <c r="AJ202" s="33">
        <v>-14.71771</v>
      </c>
      <c r="AK202" s="33">
        <v>-11.31615</v>
      </c>
      <c r="AL202" s="33">
        <v>-12.93698</v>
      </c>
      <c r="AM202" s="33">
        <v>-8.6851579999999995</v>
      </c>
      <c r="AN202" s="33">
        <v>-2.3133279999999998</v>
      </c>
      <c r="AO202" s="33">
        <v>-2.5833360000000001</v>
      </c>
      <c r="AP202" s="33">
        <v>-3.1603840000000001</v>
      </c>
      <c r="AQ202" s="33">
        <v>-3.0862560000000001</v>
      </c>
      <c r="AR202" s="33">
        <v>-3.6646510000000001</v>
      </c>
      <c r="AS202" s="33">
        <v>-1.3367150000000001</v>
      </c>
      <c r="AT202" s="33">
        <v>-0.73375060000000003</v>
      </c>
      <c r="AU202" s="33">
        <v>-5.9822350000000002</v>
      </c>
      <c r="AV202" s="33">
        <v>-5.9606029999999999</v>
      </c>
      <c r="AW202" s="33">
        <v>-1.245887</v>
      </c>
      <c r="AX202" s="33">
        <v>2.7678289999999999</v>
      </c>
      <c r="AY202" s="33">
        <v>0.3416245</v>
      </c>
      <c r="AZ202" s="33">
        <v>-1.758677</v>
      </c>
      <c r="BA202" s="33">
        <v>-6.5918650000000003</v>
      </c>
      <c r="BB202" s="33">
        <v>-1.731487</v>
      </c>
      <c r="BC202" s="33">
        <v>-0.54724779999999995</v>
      </c>
      <c r="BD202" s="33">
        <v>-3.9508709999999998</v>
      </c>
      <c r="BE202" s="33">
        <v>-2.1474600000000001</v>
      </c>
      <c r="BF202" s="33">
        <v>-0.90838859999999999</v>
      </c>
      <c r="BG202" s="33">
        <v>-10.105090000000001</v>
      </c>
      <c r="BH202" s="33">
        <v>-9.8957219999999992</v>
      </c>
      <c r="BI202" s="33">
        <v>-7.6217680000000003</v>
      </c>
      <c r="BJ202" s="33">
        <v>-10.01126</v>
      </c>
      <c r="BK202" s="33">
        <v>-5.8331920000000004</v>
      </c>
      <c r="BL202" s="33">
        <v>0.36420780000000003</v>
      </c>
      <c r="BM202" s="33">
        <v>0.1733605</v>
      </c>
      <c r="BN202" s="33">
        <v>-0.4281451</v>
      </c>
      <c r="BO202" s="33">
        <v>0.19290979999999999</v>
      </c>
      <c r="BP202" s="33">
        <v>-0.57495390000000002</v>
      </c>
      <c r="BQ202" s="33">
        <v>1.103742</v>
      </c>
      <c r="BR202" s="33">
        <v>2.0109919999999999</v>
      </c>
      <c r="BS202" s="33">
        <v>-2.9421789999999999</v>
      </c>
      <c r="BT202" s="33">
        <v>-2.6578819999999999</v>
      </c>
      <c r="BU202" s="33">
        <v>1.6611419999999999</v>
      </c>
      <c r="BV202" s="33">
        <v>5.335496</v>
      </c>
      <c r="BW202" s="33">
        <v>2.8243999999999998</v>
      </c>
      <c r="BX202" s="33">
        <v>0.56192549999999997</v>
      </c>
      <c r="BY202" s="33">
        <v>-4.9982689999999996</v>
      </c>
      <c r="BZ202" s="33">
        <v>-1.37614E-2</v>
      </c>
      <c r="CA202" s="33">
        <v>1.015568</v>
      </c>
      <c r="CB202" s="33">
        <v>-2.4223309999999998</v>
      </c>
      <c r="CC202" s="33">
        <v>-0.58018479999999995</v>
      </c>
      <c r="CD202" s="33">
        <v>0.6270597</v>
      </c>
      <c r="CE202" s="33">
        <v>-8.5416469999999993</v>
      </c>
      <c r="CF202" s="33">
        <v>-6.5560260000000001</v>
      </c>
      <c r="CG202" s="33">
        <v>-5.0630509999999997</v>
      </c>
      <c r="CH202" s="33">
        <v>-7.9849110000000003</v>
      </c>
      <c r="CI202" s="33">
        <v>-3.8579300000000001</v>
      </c>
      <c r="CJ202" s="33">
        <v>2.218661</v>
      </c>
      <c r="CK202" s="33">
        <v>2.08264</v>
      </c>
      <c r="CL202" s="33">
        <v>1.4641949999999999</v>
      </c>
      <c r="CM202" s="33">
        <v>2.4640499999999999</v>
      </c>
      <c r="CN202" s="33">
        <v>1.564961</v>
      </c>
      <c r="CO202" s="33">
        <v>2.7939949999999998</v>
      </c>
      <c r="CP202" s="33">
        <v>3.9119929999999998</v>
      </c>
      <c r="CQ202" s="33">
        <v>-0.83664550000000004</v>
      </c>
      <c r="CR202" s="33">
        <v>-0.37042819999999999</v>
      </c>
      <c r="CS202" s="33">
        <v>3.6745420000000002</v>
      </c>
      <c r="CT202" s="33">
        <v>7.113855</v>
      </c>
      <c r="CU202" s="33">
        <v>4.5439629999999998</v>
      </c>
      <c r="CV202" s="33">
        <v>2.169168</v>
      </c>
      <c r="CW202" s="33">
        <v>-3.404674</v>
      </c>
      <c r="CX202" s="33">
        <v>1.703964</v>
      </c>
      <c r="CY202" s="33">
        <v>2.5783839999999998</v>
      </c>
      <c r="CZ202" s="33">
        <v>-0.89379109999999995</v>
      </c>
      <c r="DA202" s="33">
        <v>0.98708989999999996</v>
      </c>
      <c r="DB202" s="33">
        <v>2.1625079999999999</v>
      </c>
      <c r="DC202" s="33">
        <v>-6.9782039999999999</v>
      </c>
      <c r="DD202" s="33">
        <v>-3.2163300000000001</v>
      </c>
      <c r="DE202" s="33">
        <v>-2.5043350000000002</v>
      </c>
      <c r="DF202" s="33">
        <v>-5.9585629999999998</v>
      </c>
      <c r="DG202" s="33">
        <v>-1.8826670000000001</v>
      </c>
      <c r="DH202" s="33">
        <v>4.0731140000000003</v>
      </c>
      <c r="DI202" s="33">
        <v>3.9919190000000002</v>
      </c>
      <c r="DJ202" s="33">
        <v>3.356535</v>
      </c>
      <c r="DK202" s="33">
        <v>4.7351900000000002</v>
      </c>
      <c r="DL202" s="33">
        <v>3.7048760000000001</v>
      </c>
      <c r="DM202" s="33">
        <v>4.484248</v>
      </c>
      <c r="DN202" s="33">
        <v>5.8129939999999998</v>
      </c>
      <c r="DO202" s="33">
        <v>1.268888</v>
      </c>
      <c r="DP202" s="33">
        <v>1.9170259999999999</v>
      </c>
      <c r="DQ202" s="33">
        <v>5.6879419999999996</v>
      </c>
      <c r="DR202" s="33">
        <v>8.8922139999999992</v>
      </c>
      <c r="DS202" s="33">
        <v>6.2635259999999997</v>
      </c>
      <c r="DT202" s="33">
        <v>3.776411</v>
      </c>
      <c r="DU202" s="33">
        <v>-1.103775</v>
      </c>
      <c r="DV202" s="33">
        <v>4.184088</v>
      </c>
      <c r="DW202" s="33">
        <v>4.8348420000000001</v>
      </c>
      <c r="DX202" s="33">
        <v>1.313178</v>
      </c>
      <c r="DY202" s="33">
        <v>3.2499859999999998</v>
      </c>
      <c r="DZ202" s="33">
        <v>4.3794510000000004</v>
      </c>
      <c r="EA202" s="33">
        <v>-4.7208410000000001</v>
      </c>
      <c r="EB202" s="33">
        <v>1.605661</v>
      </c>
      <c r="EC202" s="33">
        <v>1.190045</v>
      </c>
      <c r="ED202" s="33">
        <v>-3.0328379999999999</v>
      </c>
      <c r="EE202" s="33">
        <v>0.96929799999999999</v>
      </c>
      <c r="EF202" s="33">
        <v>6.7506500000000003</v>
      </c>
      <c r="EG202" s="33">
        <v>6.7486160000000002</v>
      </c>
      <c r="EH202" s="33">
        <v>6.0887739999999999</v>
      </c>
      <c r="EI202" s="33">
        <v>8.0143570000000004</v>
      </c>
      <c r="EJ202" s="33">
        <v>6.7945729999999998</v>
      </c>
      <c r="EK202" s="33">
        <v>6.9247050000000003</v>
      </c>
      <c r="EL202" s="33">
        <v>8.5577360000000002</v>
      </c>
      <c r="EM202" s="33">
        <v>4.3089440000000003</v>
      </c>
      <c r="EN202" s="33">
        <v>5.2197459999999998</v>
      </c>
      <c r="EO202" s="33">
        <v>8.5949709999999993</v>
      </c>
      <c r="EP202" s="33">
        <v>11.45988</v>
      </c>
      <c r="EQ202" s="33">
        <v>8.746302</v>
      </c>
      <c r="ER202" s="33">
        <v>6.0970129999999996</v>
      </c>
      <c r="ES202" s="33">
        <v>73.678709999999995</v>
      </c>
      <c r="ET202" s="33">
        <v>72.999009999999998</v>
      </c>
      <c r="EU202" s="33">
        <v>72.464460000000003</v>
      </c>
      <c r="EV202" s="33">
        <v>72.323509999999999</v>
      </c>
      <c r="EW202" s="33">
        <v>72.384249999999994</v>
      </c>
      <c r="EX202" s="33">
        <v>72.07893</v>
      </c>
      <c r="EY202" s="33">
        <v>71.59348</v>
      </c>
      <c r="EZ202" s="33">
        <v>71.558940000000007</v>
      </c>
      <c r="FA202" s="33">
        <v>75.557389999999998</v>
      </c>
      <c r="FB202" s="33">
        <v>80.474789999999999</v>
      </c>
      <c r="FC202" s="33">
        <v>85.353740000000002</v>
      </c>
      <c r="FD202" s="33">
        <v>89.410480000000007</v>
      </c>
      <c r="FE202" s="33">
        <v>92.209199999999996</v>
      </c>
      <c r="FF202" s="33">
        <v>91.422550000000001</v>
      </c>
      <c r="FG202" s="33">
        <v>90.935450000000003</v>
      </c>
      <c r="FH202" s="33">
        <v>88.246470000000002</v>
      </c>
      <c r="FI202" s="33">
        <v>87.850359999999995</v>
      </c>
      <c r="FJ202" s="33">
        <v>87.278739999999999</v>
      </c>
      <c r="FK202" s="33">
        <v>86.231849999999994</v>
      </c>
      <c r="FL202" s="33">
        <v>81.126959999999997</v>
      </c>
      <c r="FM202" s="33">
        <v>77.639449999999997</v>
      </c>
      <c r="FN202" s="33">
        <v>76.174520000000001</v>
      </c>
      <c r="FO202" s="33">
        <v>74.716399999999993</v>
      </c>
      <c r="FP202" s="33">
        <v>73.021919999999994</v>
      </c>
      <c r="FQ202" s="33">
        <v>53.624000000000002</v>
      </c>
      <c r="FR202" s="33">
        <v>2.9362759999999999</v>
      </c>
      <c r="FS202">
        <v>0</v>
      </c>
    </row>
    <row r="203" spans="1:175" x14ac:dyDescent="0.2">
      <c r="A203" t="s">
        <v>208</v>
      </c>
      <c r="B203" t="s">
        <v>224</v>
      </c>
      <c r="C203">
        <v>42979</v>
      </c>
      <c r="D203">
        <v>119</v>
      </c>
      <c r="E203" s="33">
        <v>182.70750000000001</v>
      </c>
      <c r="F203" s="33">
        <v>181.31790000000001</v>
      </c>
      <c r="G203" s="33">
        <v>180.21860000000001</v>
      </c>
      <c r="H203" s="33">
        <v>177.6061</v>
      </c>
      <c r="I203" s="33">
        <v>180.21449999999999</v>
      </c>
      <c r="J203" s="33">
        <v>189.7013</v>
      </c>
      <c r="K203" s="33">
        <v>213.88890000000001</v>
      </c>
      <c r="L203" s="33">
        <v>232.48779999999999</v>
      </c>
      <c r="M203" s="33">
        <v>248.2038</v>
      </c>
      <c r="N203" s="33">
        <v>266.86070000000001</v>
      </c>
      <c r="O203" s="33">
        <v>280.2817</v>
      </c>
      <c r="P203" s="33">
        <v>289.19310000000002</v>
      </c>
      <c r="Q203" s="33">
        <v>290.87810000000002</v>
      </c>
      <c r="R203" s="33">
        <v>295.46109999999999</v>
      </c>
      <c r="S203" s="33">
        <v>297.46929999999998</v>
      </c>
      <c r="T203" s="33">
        <v>301.90769999999998</v>
      </c>
      <c r="U203" s="33">
        <v>305.67380000000003</v>
      </c>
      <c r="V203" s="33">
        <v>302.50479999999999</v>
      </c>
      <c r="W203" s="33">
        <v>294.16180000000003</v>
      </c>
      <c r="X203" s="33">
        <v>288.45</v>
      </c>
      <c r="Y203" s="33">
        <v>267.2251</v>
      </c>
      <c r="Z203" s="33">
        <v>242.9299</v>
      </c>
      <c r="AA203" s="33">
        <v>218.86199999999999</v>
      </c>
      <c r="AB203" s="33">
        <v>195.47190000000001</v>
      </c>
      <c r="AC203" s="33">
        <v>-2.3802449999999999</v>
      </c>
      <c r="AD203" s="33">
        <v>-2.856411</v>
      </c>
      <c r="AE203" s="33">
        <v>-3.7086999999999999</v>
      </c>
      <c r="AF203" s="33">
        <v>-3.381643</v>
      </c>
      <c r="AG203" s="33">
        <v>-5.079758</v>
      </c>
      <c r="AH203" s="33">
        <v>-11.15338</v>
      </c>
      <c r="AI203" s="33">
        <v>-14.943989999999999</v>
      </c>
      <c r="AJ203" s="33">
        <v>-16.14592</v>
      </c>
      <c r="AK203" s="33">
        <v>-14.36209</v>
      </c>
      <c r="AL203" s="33">
        <v>-16.241409999999998</v>
      </c>
      <c r="AM203" s="33">
        <v>-18.5596</v>
      </c>
      <c r="AN203" s="33">
        <v>-11.244009999999999</v>
      </c>
      <c r="AO203" s="33">
        <v>-7.869326</v>
      </c>
      <c r="AP203" s="33">
        <v>-9.4740909999999996</v>
      </c>
      <c r="AQ203" s="33">
        <v>-9.7174320000000005</v>
      </c>
      <c r="AR203" s="33">
        <v>-11.520960000000001</v>
      </c>
      <c r="AS203" s="33">
        <v>-7.3983480000000004</v>
      </c>
      <c r="AT203" s="33">
        <v>-10.203799999999999</v>
      </c>
      <c r="AU203" s="33">
        <v>-10.98861</v>
      </c>
      <c r="AV203" s="33">
        <v>-13.306150000000001</v>
      </c>
      <c r="AW203" s="33">
        <v>-10.93289</v>
      </c>
      <c r="AX203" s="33">
        <v>1.081456</v>
      </c>
      <c r="AY203" s="33">
        <v>-1.024621</v>
      </c>
      <c r="AZ203" s="33">
        <v>-6.8185359999999999</v>
      </c>
      <c r="BA203" s="33">
        <v>8.1194299999999997E-2</v>
      </c>
      <c r="BB203" s="33">
        <v>-0.39897850000000001</v>
      </c>
      <c r="BC203" s="33">
        <v>-1.244651</v>
      </c>
      <c r="BD203" s="33">
        <v>-1.1716690000000001</v>
      </c>
      <c r="BE203" s="33">
        <v>-2.72784</v>
      </c>
      <c r="BF203" s="33">
        <v>-8.6516760000000001</v>
      </c>
      <c r="BG203" s="33">
        <v>-11.92737</v>
      </c>
      <c r="BH203" s="33">
        <v>-11.09483</v>
      </c>
      <c r="BI203" s="33">
        <v>-10.23427</v>
      </c>
      <c r="BJ203" s="33">
        <v>-12.771879999999999</v>
      </c>
      <c r="BK203" s="33">
        <v>-14.822340000000001</v>
      </c>
      <c r="BL203" s="33">
        <v>-7.4237029999999997</v>
      </c>
      <c r="BM203" s="33">
        <v>-4.0772890000000004</v>
      </c>
      <c r="BN203" s="33">
        <v>-6.0577860000000001</v>
      </c>
      <c r="BO203" s="33">
        <v>-6.2117829999999996</v>
      </c>
      <c r="BP203" s="33">
        <v>-7.9089109999999998</v>
      </c>
      <c r="BQ203" s="33">
        <v>-3.9664030000000001</v>
      </c>
      <c r="BR203" s="33">
        <v>-6.9784059999999997</v>
      </c>
      <c r="BS203" s="33">
        <v>-7.5050869999999996</v>
      </c>
      <c r="BT203" s="33">
        <v>-9.2928580000000007</v>
      </c>
      <c r="BU203" s="33">
        <v>-7.2802699999999998</v>
      </c>
      <c r="BV203" s="33">
        <v>3.954456</v>
      </c>
      <c r="BW203" s="33">
        <v>2.1352869999999999</v>
      </c>
      <c r="BX203" s="33">
        <v>-3.6318990000000002</v>
      </c>
      <c r="BY203" s="33">
        <v>1.7859799999999999</v>
      </c>
      <c r="BZ203" s="33">
        <v>1.303032</v>
      </c>
      <c r="CA203" s="33">
        <v>0.4619415</v>
      </c>
      <c r="CB203" s="33">
        <v>0.35895260000000001</v>
      </c>
      <c r="CC203" s="33">
        <v>-1.0989089999999999</v>
      </c>
      <c r="CD203" s="33">
        <v>-6.9190009999999997</v>
      </c>
      <c r="CE203" s="33">
        <v>-9.8380580000000002</v>
      </c>
      <c r="CF203" s="33">
        <v>-7.5964619999999998</v>
      </c>
      <c r="CG203" s="33">
        <v>-7.3753650000000004</v>
      </c>
      <c r="CH203" s="33">
        <v>-10.3689</v>
      </c>
      <c r="CI203" s="33">
        <v>-12.233919999999999</v>
      </c>
      <c r="CJ203" s="33">
        <v>-4.7777669999999999</v>
      </c>
      <c r="CK203" s="33">
        <v>-1.4509350000000001</v>
      </c>
      <c r="CL203" s="33">
        <v>-3.6916630000000001</v>
      </c>
      <c r="CM203" s="33">
        <v>-3.7837809999999998</v>
      </c>
      <c r="CN203" s="33">
        <v>-5.4072209999999998</v>
      </c>
      <c r="CO203" s="33">
        <v>-1.5894489999999999</v>
      </c>
      <c r="CP203" s="33">
        <v>-4.7445089999999999</v>
      </c>
      <c r="CQ203" s="33">
        <v>-5.0924069999999997</v>
      </c>
      <c r="CR203" s="33">
        <v>-6.5132630000000002</v>
      </c>
      <c r="CS203" s="33">
        <v>-4.7504739999999996</v>
      </c>
      <c r="CT203" s="33">
        <v>5.9442870000000001</v>
      </c>
      <c r="CU203" s="33">
        <v>4.3238300000000001</v>
      </c>
      <c r="CV203" s="33">
        <v>-1.424844</v>
      </c>
      <c r="CW203" s="33">
        <v>3.4907659999999998</v>
      </c>
      <c r="CX203" s="33">
        <v>3.0050430000000001</v>
      </c>
      <c r="CY203" s="33">
        <v>2.1685340000000002</v>
      </c>
      <c r="CZ203" s="33">
        <v>1.8895740000000001</v>
      </c>
      <c r="DA203" s="33">
        <v>0.53002210000000005</v>
      </c>
      <c r="DB203" s="33">
        <v>-5.1863260000000002</v>
      </c>
      <c r="DC203" s="33">
        <v>-7.7487519999999996</v>
      </c>
      <c r="DD203" s="33">
        <v>-4.0980930000000004</v>
      </c>
      <c r="DE203" s="33">
        <v>-4.5164540000000004</v>
      </c>
      <c r="DF203" s="33">
        <v>-7.9659180000000003</v>
      </c>
      <c r="DG203" s="33">
        <v>-9.645505</v>
      </c>
      <c r="DH203" s="33">
        <v>-2.131831</v>
      </c>
      <c r="DI203" s="33">
        <v>1.1754180000000001</v>
      </c>
      <c r="DJ203" s="33">
        <v>-1.3255410000000001</v>
      </c>
      <c r="DK203" s="33">
        <v>-1.3557790000000001</v>
      </c>
      <c r="DL203" s="33">
        <v>-2.9055300000000002</v>
      </c>
      <c r="DM203" s="33">
        <v>0.78750540000000002</v>
      </c>
      <c r="DN203" s="33">
        <v>-2.5106120000000001</v>
      </c>
      <c r="DO203" s="33">
        <v>-2.6797279999999999</v>
      </c>
      <c r="DP203" s="33">
        <v>-3.7336680000000002</v>
      </c>
      <c r="DQ203" s="33">
        <v>-2.2206779999999999</v>
      </c>
      <c r="DR203" s="33">
        <v>7.9341179999999998</v>
      </c>
      <c r="DS203" s="33">
        <v>6.5123730000000002</v>
      </c>
      <c r="DT203" s="33">
        <v>0.78221099999999999</v>
      </c>
      <c r="DU203" s="33">
        <v>5.9522050000000002</v>
      </c>
      <c r="DV203" s="33">
        <v>5.4624750000000004</v>
      </c>
      <c r="DW203" s="33">
        <v>4.6325830000000003</v>
      </c>
      <c r="DX203" s="33">
        <v>4.0995480000000004</v>
      </c>
      <c r="DY203" s="33">
        <v>2.8819400000000002</v>
      </c>
      <c r="DZ203" s="33">
        <v>-2.6846190000000001</v>
      </c>
      <c r="EA203" s="33">
        <v>-4.7321249999999999</v>
      </c>
      <c r="EB203" s="33">
        <v>0.95299540000000005</v>
      </c>
      <c r="EC203" s="33">
        <v>-0.38864179999999998</v>
      </c>
      <c r="ED203" s="33">
        <v>-4.4963939999999996</v>
      </c>
      <c r="EE203" s="33">
        <v>-5.9082439999999998</v>
      </c>
      <c r="EF203" s="33">
        <v>1.6884790000000001</v>
      </c>
      <c r="EG203" s="33">
        <v>4.9674560000000003</v>
      </c>
      <c r="EH203" s="33">
        <v>2.0907640000000001</v>
      </c>
      <c r="EI203" s="33">
        <v>2.1498689999999998</v>
      </c>
      <c r="EJ203" s="33">
        <v>0.70651339999999996</v>
      </c>
      <c r="EK203" s="33">
        <v>4.2194500000000001</v>
      </c>
      <c r="EL203" s="33">
        <v>0.714781</v>
      </c>
      <c r="EM203" s="33">
        <v>0.80379869999999998</v>
      </c>
      <c r="EN203" s="33">
        <v>0.27962520000000002</v>
      </c>
      <c r="EO203" s="33">
        <v>1.4319459999999999</v>
      </c>
      <c r="EP203" s="33">
        <v>10.807119999999999</v>
      </c>
      <c r="EQ203" s="33">
        <v>9.6722819999999992</v>
      </c>
      <c r="ER203" s="33">
        <v>3.9688479999999999</v>
      </c>
      <c r="ES203" s="33">
        <v>73.391649999999998</v>
      </c>
      <c r="ET203" s="33">
        <v>74.307739999999995</v>
      </c>
      <c r="EU203" s="33">
        <v>72.972250000000003</v>
      </c>
      <c r="EV203" s="33">
        <v>72.745180000000005</v>
      </c>
      <c r="EW203" s="33">
        <v>71.95008</v>
      </c>
      <c r="EX203" s="33">
        <v>71.871219999999994</v>
      </c>
      <c r="EY203" s="33">
        <v>72.195179999999993</v>
      </c>
      <c r="EZ203" s="33">
        <v>72.475149999999999</v>
      </c>
      <c r="FA203" s="33">
        <v>79.155799999999999</v>
      </c>
      <c r="FB203" s="33">
        <v>87.317660000000004</v>
      </c>
      <c r="FC203" s="33">
        <v>93.505020000000002</v>
      </c>
      <c r="FD203" s="33">
        <v>96.681749999999994</v>
      </c>
      <c r="FE203" s="33">
        <v>97.424930000000003</v>
      </c>
      <c r="FF203" s="33">
        <v>97.420010000000005</v>
      </c>
      <c r="FG203" s="33">
        <v>96.773269999999997</v>
      </c>
      <c r="FH203" s="33">
        <v>95.647829999999999</v>
      </c>
      <c r="FI203" s="33">
        <v>94.557569999999998</v>
      </c>
      <c r="FJ203" s="33">
        <v>91.926760000000002</v>
      </c>
      <c r="FK203" s="33">
        <v>89.439030000000002</v>
      </c>
      <c r="FL203" s="33">
        <v>86.601990000000001</v>
      </c>
      <c r="FM203" s="33">
        <v>82.860050000000001</v>
      </c>
      <c r="FN203" s="33">
        <v>81.160510000000002</v>
      </c>
      <c r="FO203" s="33">
        <v>79.789860000000004</v>
      </c>
      <c r="FP203" s="33">
        <v>78.479669999999999</v>
      </c>
      <c r="FQ203" s="33">
        <v>74.240669999999994</v>
      </c>
      <c r="FR203" s="33">
        <v>4.2302</v>
      </c>
      <c r="FS203">
        <v>0</v>
      </c>
    </row>
    <row r="204" spans="1:175" x14ac:dyDescent="0.2">
      <c r="A204" t="s">
        <v>208</v>
      </c>
      <c r="B204" t="s">
        <v>224</v>
      </c>
      <c r="C204">
        <v>42980</v>
      </c>
      <c r="D204">
        <v>119</v>
      </c>
      <c r="E204" s="33">
        <v>179.7115</v>
      </c>
      <c r="F204" s="33">
        <v>177.7473</v>
      </c>
      <c r="G204" s="33">
        <v>177.13210000000001</v>
      </c>
      <c r="H204" s="33">
        <v>175.71100000000001</v>
      </c>
      <c r="I204" s="33">
        <v>181.12540000000001</v>
      </c>
      <c r="J204" s="33">
        <v>185.93369999999999</v>
      </c>
      <c r="K204" s="33">
        <v>203.48840000000001</v>
      </c>
      <c r="L204" s="33">
        <v>212.5667</v>
      </c>
      <c r="M204" s="33">
        <v>226.22030000000001</v>
      </c>
      <c r="N204" s="33">
        <v>240.70359999999999</v>
      </c>
      <c r="O204" s="33">
        <v>258.30459999999999</v>
      </c>
      <c r="P204" s="33">
        <v>262.78829999999999</v>
      </c>
      <c r="Q204" s="33">
        <v>272.04939999999999</v>
      </c>
      <c r="R204" s="33">
        <v>275.71390000000002</v>
      </c>
      <c r="S204" s="33">
        <v>278.26569999999998</v>
      </c>
      <c r="T204" s="33">
        <v>283.69970000000001</v>
      </c>
      <c r="U204" s="33">
        <v>289.46789999999999</v>
      </c>
      <c r="V204" s="33">
        <v>292.96480000000003</v>
      </c>
      <c r="W204" s="33">
        <v>289.21820000000002</v>
      </c>
      <c r="X204" s="33">
        <v>282.90199999999999</v>
      </c>
      <c r="Y204" s="33">
        <v>265.77109999999999</v>
      </c>
      <c r="Z204" s="33">
        <v>244.4324</v>
      </c>
      <c r="AA204" s="33">
        <v>229.41480000000001</v>
      </c>
      <c r="AB204" s="33">
        <v>198.9931</v>
      </c>
      <c r="AC204" s="33">
        <v>-8.5424190000000007</v>
      </c>
      <c r="AD204" s="33">
        <v>-7.1557360000000001</v>
      </c>
      <c r="AE204" s="33">
        <v>-3.5755669999999999</v>
      </c>
      <c r="AF204" s="33">
        <v>-3.90699</v>
      </c>
      <c r="AG204" s="33">
        <v>-3.9333800000000001</v>
      </c>
      <c r="AH204" s="33">
        <v>-8.1140089999999994</v>
      </c>
      <c r="AI204" s="33">
        <v>-9.1294090000000008</v>
      </c>
      <c r="AJ204" s="33">
        <v>-10.566850000000001</v>
      </c>
      <c r="AK204" s="33">
        <v>-14.59877</v>
      </c>
      <c r="AL204" s="33">
        <v>-13.370050000000001</v>
      </c>
      <c r="AM204" s="33">
        <v>-12.017519999999999</v>
      </c>
      <c r="AN204" s="33">
        <v>-11.74967</v>
      </c>
      <c r="AO204" s="33">
        <v>-9.1840770000000003</v>
      </c>
      <c r="AP204" s="33">
        <v>-12.319279999999999</v>
      </c>
      <c r="AQ204" s="33">
        <v>-12.319330000000001</v>
      </c>
      <c r="AR204" s="33">
        <v>-11.190670000000001</v>
      </c>
      <c r="AS204" s="33">
        <v>-12.75947</v>
      </c>
      <c r="AT204" s="33">
        <v>-19.170570000000001</v>
      </c>
      <c r="AU204" s="33">
        <v>-17.365570000000002</v>
      </c>
      <c r="AV204" s="33">
        <v>-23.20674</v>
      </c>
      <c r="AW204" s="33">
        <v>-16.89631</v>
      </c>
      <c r="AX204" s="33">
        <v>-9.1481790000000007</v>
      </c>
      <c r="AY204" s="33">
        <v>-8.0171810000000008</v>
      </c>
      <c r="AZ204" s="33">
        <v>-16.938199999999998</v>
      </c>
      <c r="BA204" s="33">
        <v>-6.2789339999999996</v>
      </c>
      <c r="BB204" s="33">
        <v>-4.8620130000000001</v>
      </c>
      <c r="BC204" s="33">
        <v>-1.3952389999999999</v>
      </c>
      <c r="BD204" s="33">
        <v>-1.6843410000000001</v>
      </c>
      <c r="BE204" s="33">
        <v>-1.2357849999999999</v>
      </c>
      <c r="BF204" s="33">
        <v>-5.7500359999999997</v>
      </c>
      <c r="BG204" s="33">
        <v>-6.272697</v>
      </c>
      <c r="BH204" s="33">
        <v>-7.860449</v>
      </c>
      <c r="BI204" s="33">
        <v>-11.316129999999999</v>
      </c>
      <c r="BJ204" s="33">
        <v>-9.8753410000000006</v>
      </c>
      <c r="BK204" s="33">
        <v>-8.1082339999999995</v>
      </c>
      <c r="BL204" s="33">
        <v>-8.2313379999999992</v>
      </c>
      <c r="BM204" s="33">
        <v>-5.4619099999999996</v>
      </c>
      <c r="BN204" s="33">
        <v>-8.8143200000000004</v>
      </c>
      <c r="BO204" s="33">
        <v>-8.9024649999999994</v>
      </c>
      <c r="BP204" s="33">
        <v>-7.6969659999999998</v>
      </c>
      <c r="BQ204" s="33">
        <v>-9.2603530000000003</v>
      </c>
      <c r="BR204" s="33">
        <v>-15.10863</v>
      </c>
      <c r="BS204" s="33">
        <v>-12.932090000000001</v>
      </c>
      <c r="BT204" s="33">
        <v>-18.51097</v>
      </c>
      <c r="BU204" s="33">
        <v>-12.666919999999999</v>
      </c>
      <c r="BV204" s="33">
        <v>-4.9065110000000001</v>
      </c>
      <c r="BW204" s="33">
        <v>-2.903629</v>
      </c>
      <c r="BX204" s="33">
        <v>-13.272640000000001</v>
      </c>
      <c r="BY204" s="33">
        <v>-4.7112509999999999</v>
      </c>
      <c r="BZ204" s="33">
        <v>-3.273387</v>
      </c>
      <c r="CA204" s="33">
        <v>0.11484949999999999</v>
      </c>
      <c r="CB204" s="33">
        <v>-0.14494119999999999</v>
      </c>
      <c r="CC204" s="33">
        <v>0.6325617</v>
      </c>
      <c r="CD204" s="33">
        <v>-4.1127560000000001</v>
      </c>
      <c r="CE204" s="33">
        <v>-4.2941479999999999</v>
      </c>
      <c r="CF204" s="33">
        <v>-5.9859999999999998</v>
      </c>
      <c r="CG204" s="33">
        <v>-9.042586</v>
      </c>
      <c r="CH204" s="33">
        <v>-7.4549149999999997</v>
      </c>
      <c r="CI204" s="33">
        <v>-5.4006759999999998</v>
      </c>
      <c r="CJ204" s="33">
        <v>-5.7945500000000001</v>
      </c>
      <c r="CK204" s="33">
        <v>-2.8839480000000002</v>
      </c>
      <c r="CL204" s="33">
        <v>-6.3867929999999999</v>
      </c>
      <c r="CM204" s="33">
        <v>-6.5359509999999998</v>
      </c>
      <c r="CN204" s="33">
        <v>-5.277234</v>
      </c>
      <c r="CO204" s="33">
        <v>-6.8368739999999999</v>
      </c>
      <c r="CP204" s="33">
        <v>-12.295339999999999</v>
      </c>
      <c r="CQ204" s="33">
        <v>-9.8614730000000002</v>
      </c>
      <c r="CR204" s="33">
        <v>-15.258699999999999</v>
      </c>
      <c r="CS204" s="33">
        <v>-9.7376559999999994</v>
      </c>
      <c r="CT204" s="33">
        <v>-1.968745</v>
      </c>
      <c r="CU204" s="33">
        <v>0.63800140000000005</v>
      </c>
      <c r="CV204" s="33">
        <v>-10.733879999999999</v>
      </c>
      <c r="CW204" s="33">
        <v>-3.1435680000000001</v>
      </c>
      <c r="CX204" s="33">
        <v>-1.684761</v>
      </c>
      <c r="CY204" s="33">
        <v>1.624938</v>
      </c>
      <c r="CZ204" s="33">
        <v>1.3944589999999999</v>
      </c>
      <c r="DA204" s="33">
        <v>2.5009079999999999</v>
      </c>
      <c r="DB204" s="33">
        <v>-2.475476</v>
      </c>
      <c r="DC204" s="33">
        <v>-2.315598</v>
      </c>
      <c r="DD204" s="33">
        <v>-4.1115510000000004</v>
      </c>
      <c r="DE204" s="33">
        <v>-6.7690409999999996</v>
      </c>
      <c r="DF204" s="33">
        <v>-5.0344889999999998</v>
      </c>
      <c r="DG204" s="33">
        <v>-2.693117</v>
      </c>
      <c r="DH204" s="33">
        <v>-3.3577629999999998</v>
      </c>
      <c r="DI204" s="33">
        <v>-0.30598619999999999</v>
      </c>
      <c r="DJ204" s="33">
        <v>-3.9592670000000001</v>
      </c>
      <c r="DK204" s="33">
        <v>-4.1694370000000003</v>
      </c>
      <c r="DL204" s="33">
        <v>-2.8575020000000002</v>
      </c>
      <c r="DM204" s="33">
        <v>-4.4133950000000004</v>
      </c>
      <c r="DN204" s="33">
        <v>-9.4820489999999999</v>
      </c>
      <c r="DO204" s="33">
        <v>-6.7908580000000001</v>
      </c>
      <c r="DP204" s="33">
        <v>-12.00643</v>
      </c>
      <c r="DQ204" s="33">
        <v>-6.8083929999999997</v>
      </c>
      <c r="DR204" s="33">
        <v>0.96902109999999997</v>
      </c>
      <c r="DS204" s="33">
        <v>4.1796319999999998</v>
      </c>
      <c r="DT204" s="33">
        <v>-8.1951210000000003</v>
      </c>
      <c r="DU204" s="33">
        <v>-0.88008200000000003</v>
      </c>
      <c r="DV204" s="33">
        <v>0.608962</v>
      </c>
      <c r="DW204" s="33">
        <v>3.805266</v>
      </c>
      <c r="DX204" s="33">
        <v>3.6171069999999999</v>
      </c>
      <c r="DY204" s="33">
        <v>5.1985029999999997</v>
      </c>
      <c r="DZ204" s="33">
        <v>-0.11150309999999999</v>
      </c>
      <c r="EA204" s="33">
        <v>0.54111279999999995</v>
      </c>
      <c r="EB204" s="33">
        <v>-1.4051450000000001</v>
      </c>
      <c r="EC204" s="33">
        <v>-3.4864030000000001</v>
      </c>
      <c r="ED204" s="33">
        <v>-1.539777</v>
      </c>
      <c r="EE204" s="33">
        <v>1.216167</v>
      </c>
      <c r="EF204" s="33">
        <v>0.1605713</v>
      </c>
      <c r="EG204" s="33">
        <v>3.4161809999999999</v>
      </c>
      <c r="EH204" s="33">
        <v>-0.45430369999999998</v>
      </c>
      <c r="EI204" s="33">
        <v>-0.75256800000000001</v>
      </c>
      <c r="EJ204" s="33">
        <v>0.63620639999999995</v>
      </c>
      <c r="EK204" s="33">
        <v>-0.91427570000000002</v>
      </c>
      <c r="EL204" s="33">
        <v>-5.4201050000000004</v>
      </c>
      <c r="EM204" s="33">
        <v>-2.3573780000000002</v>
      </c>
      <c r="EN204" s="33">
        <v>-7.3106629999999999</v>
      </c>
      <c r="EO204" s="33">
        <v>-2.5790030000000002</v>
      </c>
      <c r="EP204" s="33">
        <v>5.2106890000000003</v>
      </c>
      <c r="EQ204" s="33">
        <v>9.2931840000000001</v>
      </c>
      <c r="ER204" s="33">
        <v>-4.5295560000000004</v>
      </c>
      <c r="ES204" s="33">
        <v>77.393910000000005</v>
      </c>
      <c r="ET204" s="33">
        <v>76.273139999999998</v>
      </c>
      <c r="EU204" s="33">
        <v>75.230509999999995</v>
      </c>
      <c r="EV204" s="33">
        <v>75.078059999999994</v>
      </c>
      <c r="EW204" s="33">
        <v>74.48</v>
      </c>
      <c r="EX204" s="33">
        <v>73.516679999999994</v>
      </c>
      <c r="EY204" s="33">
        <v>73.360439999999997</v>
      </c>
      <c r="EZ204" s="33">
        <v>73.763310000000004</v>
      </c>
      <c r="FA204" s="33">
        <v>76.683819999999997</v>
      </c>
      <c r="FB204" s="33">
        <v>81.512969999999996</v>
      </c>
      <c r="FC204" s="33">
        <v>87.457809999999995</v>
      </c>
      <c r="FD204" s="33">
        <v>91.513850000000005</v>
      </c>
      <c r="FE204" s="33">
        <v>95.2333</v>
      </c>
      <c r="FF204" s="33">
        <v>97.938509999999994</v>
      </c>
      <c r="FG204" s="33">
        <v>96.212320000000005</v>
      </c>
      <c r="FH204" s="33">
        <v>94.756680000000003</v>
      </c>
      <c r="FI204" s="33">
        <v>94.353020000000001</v>
      </c>
      <c r="FJ204" s="33">
        <v>94.517129999999995</v>
      </c>
      <c r="FK204" s="33">
        <v>92.702259999999995</v>
      </c>
      <c r="FL204" s="33">
        <v>89.950199999999995</v>
      </c>
      <c r="FM204" s="33">
        <v>86.856790000000004</v>
      </c>
      <c r="FN204" s="33">
        <v>86.570179999999993</v>
      </c>
      <c r="FO204" s="33">
        <v>87.710059999999999</v>
      </c>
      <c r="FP204" s="33">
        <v>86.991119999999995</v>
      </c>
      <c r="FQ204" s="33">
        <v>80.037019999999998</v>
      </c>
      <c r="FR204" s="33">
        <v>4.4153380000000002</v>
      </c>
      <c r="FS204">
        <v>0</v>
      </c>
    </row>
    <row r="205" spans="1:175" x14ac:dyDescent="0.2">
      <c r="A205" t="s">
        <v>208</v>
      </c>
      <c r="B205" t="s">
        <v>224</v>
      </c>
      <c r="C205" t="s">
        <v>235</v>
      </c>
      <c r="D205">
        <v>119</v>
      </c>
      <c r="E205" s="33">
        <v>180.57599999999999</v>
      </c>
      <c r="F205" s="33">
        <v>179.51310000000001</v>
      </c>
      <c r="G205" s="33">
        <v>178.8329</v>
      </c>
      <c r="H205" s="33">
        <v>176.1371</v>
      </c>
      <c r="I205" s="33">
        <v>180.56370000000001</v>
      </c>
      <c r="J205" s="33">
        <v>190.98169999999999</v>
      </c>
      <c r="K205" s="33">
        <v>212.87260000000001</v>
      </c>
      <c r="L205" s="33">
        <v>230.6318</v>
      </c>
      <c r="M205" s="33">
        <v>246.23609999999999</v>
      </c>
      <c r="N205" s="33">
        <v>262.4898</v>
      </c>
      <c r="O205" s="33">
        <v>276.83440000000002</v>
      </c>
      <c r="P205" s="33">
        <v>284.91160000000002</v>
      </c>
      <c r="Q205" s="33">
        <v>288.31459999999998</v>
      </c>
      <c r="R205" s="33">
        <v>292.92680000000001</v>
      </c>
      <c r="S205" s="33">
        <v>297.65890000000002</v>
      </c>
      <c r="T205" s="33">
        <v>300.30959999999999</v>
      </c>
      <c r="U205" s="33">
        <v>302.66989999999998</v>
      </c>
      <c r="V205" s="33">
        <v>301.78250000000003</v>
      </c>
      <c r="W205" s="33">
        <v>293.63510000000002</v>
      </c>
      <c r="X205" s="33">
        <v>287.95209999999997</v>
      </c>
      <c r="Y205" s="33">
        <v>266.1191</v>
      </c>
      <c r="Z205" s="33">
        <v>240.29750000000001</v>
      </c>
      <c r="AA205" s="33">
        <v>215.13900000000001</v>
      </c>
      <c r="AB205" s="33">
        <v>194.73079999999999</v>
      </c>
      <c r="AC205" s="33">
        <v>-5.2322559999999996</v>
      </c>
      <c r="AD205" s="33">
        <v>-3.1166019999999999</v>
      </c>
      <c r="AE205" s="33">
        <v>-2.853237</v>
      </c>
      <c r="AF205" s="33">
        <v>-4.3434710000000001</v>
      </c>
      <c r="AG205" s="33">
        <v>-4.1888240000000003</v>
      </c>
      <c r="AH205" s="33">
        <v>-6.5132269999999997</v>
      </c>
      <c r="AI205" s="33">
        <v>-13.36529</v>
      </c>
      <c r="AJ205" s="33">
        <v>-15.11205</v>
      </c>
      <c r="AK205" s="33">
        <v>-12.43957</v>
      </c>
      <c r="AL205" s="33">
        <v>-14.060169999999999</v>
      </c>
      <c r="AM205" s="33">
        <v>-12.81888</v>
      </c>
      <c r="AN205" s="33">
        <v>-6.0199249999999997</v>
      </c>
      <c r="AO205" s="33">
        <v>-4.3896750000000004</v>
      </c>
      <c r="AP205" s="33">
        <v>-5.5368680000000001</v>
      </c>
      <c r="AQ205" s="33">
        <v>-5.3186049999999998</v>
      </c>
      <c r="AR205" s="33">
        <v>-6.703811</v>
      </c>
      <c r="AS205" s="33">
        <v>-3.5097710000000002</v>
      </c>
      <c r="AT205" s="33">
        <v>-4.8614309999999996</v>
      </c>
      <c r="AU205" s="33">
        <v>-7.9864030000000001</v>
      </c>
      <c r="AV205" s="33">
        <v>-9.2295020000000001</v>
      </c>
      <c r="AW205" s="33">
        <v>-5.5646269999999998</v>
      </c>
      <c r="AX205" s="33">
        <v>2.3677830000000002</v>
      </c>
      <c r="AY205" s="33">
        <v>0.29989589999999999</v>
      </c>
      <c r="AZ205" s="33">
        <v>-3.8880530000000002</v>
      </c>
      <c r="BA205" s="33">
        <v>-3.0899200000000002</v>
      </c>
      <c r="BB205" s="33">
        <v>-0.89443240000000002</v>
      </c>
      <c r="BC205" s="33">
        <v>-0.73105940000000003</v>
      </c>
      <c r="BD205" s="33">
        <v>-2.3868429999999998</v>
      </c>
      <c r="BE205" s="33">
        <v>-2.2100439999999999</v>
      </c>
      <c r="BF205" s="33">
        <v>-4.5238250000000004</v>
      </c>
      <c r="BG205" s="33">
        <v>-10.89841</v>
      </c>
      <c r="BH205" s="33">
        <v>-10.36443</v>
      </c>
      <c r="BI205" s="33">
        <v>-8.7645300000000006</v>
      </c>
      <c r="BJ205" s="33">
        <v>-11.1751</v>
      </c>
      <c r="BK205" s="33">
        <v>-9.9989799999999995</v>
      </c>
      <c r="BL205" s="33">
        <v>-3.2192750000000001</v>
      </c>
      <c r="BM205" s="33">
        <v>-1.6096109999999999</v>
      </c>
      <c r="BN205" s="33">
        <v>-2.923645</v>
      </c>
      <c r="BO205" s="33">
        <v>-2.5661839999999998</v>
      </c>
      <c r="BP205" s="33">
        <v>-3.8781639999999999</v>
      </c>
      <c r="BQ205" s="33">
        <v>-1.0803419999999999</v>
      </c>
      <c r="BR205" s="33">
        <v>-2.2351869999999998</v>
      </c>
      <c r="BS205" s="33">
        <v>-5.0194369999999999</v>
      </c>
      <c r="BT205" s="33">
        <v>-5.8101079999999996</v>
      </c>
      <c r="BU205" s="33">
        <v>-2.5948349999999998</v>
      </c>
      <c r="BV205" s="33">
        <v>4.8263059999999998</v>
      </c>
      <c r="BW205" s="33">
        <v>2.7422970000000002</v>
      </c>
      <c r="BX205" s="33">
        <v>-1.371084</v>
      </c>
      <c r="BY205" s="33">
        <v>-1.6061449999999999</v>
      </c>
      <c r="BZ205" s="33">
        <v>0.64463530000000002</v>
      </c>
      <c r="CA205" s="33">
        <v>0.73875469999999999</v>
      </c>
      <c r="CB205" s="33">
        <v>-1.0316890000000001</v>
      </c>
      <c r="CC205" s="33">
        <v>-0.83954689999999998</v>
      </c>
      <c r="CD205" s="33">
        <v>-3.1459709999999999</v>
      </c>
      <c r="CE205" s="33">
        <v>-9.1898529999999994</v>
      </c>
      <c r="CF205" s="33">
        <v>-7.076244</v>
      </c>
      <c r="CG205" s="33">
        <v>-6.2192080000000001</v>
      </c>
      <c r="CH205" s="33">
        <v>-9.1769060000000007</v>
      </c>
      <c r="CI205" s="33">
        <v>-8.0459250000000004</v>
      </c>
      <c r="CJ205" s="33">
        <v>-1.2795529999999999</v>
      </c>
      <c r="CK205" s="33">
        <v>0.31585249999999998</v>
      </c>
      <c r="CL205" s="33">
        <v>-1.113734</v>
      </c>
      <c r="CM205" s="33">
        <v>-0.65986549999999999</v>
      </c>
      <c r="CN205" s="33">
        <v>-1.92113</v>
      </c>
      <c r="CO205" s="33">
        <v>0.6022729</v>
      </c>
      <c r="CP205" s="33">
        <v>-0.41625810000000002</v>
      </c>
      <c r="CQ205" s="33">
        <v>-2.9645260000000002</v>
      </c>
      <c r="CR205" s="33">
        <v>-3.441846</v>
      </c>
      <c r="CS205" s="33">
        <v>-0.53796600000000006</v>
      </c>
      <c r="CT205" s="33">
        <v>6.5290710000000001</v>
      </c>
      <c r="CU205" s="33">
        <v>4.433897</v>
      </c>
      <c r="CV205" s="33">
        <v>0.37216199999999999</v>
      </c>
      <c r="CW205" s="33">
        <v>-0.12236909999999999</v>
      </c>
      <c r="CX205" s="33">
        <v>2.1837029999999999</v>
      </c>
      <c r="CY205" s="33">
        <v>2.2085689999999998</v>
      </c>
      <c r="CZ205" s="33">
        <v>0.32346469999999999</v>
      </c>
      <c r="DA205" s="33">
        <v>0.53095009999999998</v>
      </c>
      <c r="DB205" s="33">
        <v>-1.7681169999999999</v>
      </c>
      <c r="DC205" s="33">
        <v>-7.4812960000000004</v>
      </c>
      <c r="DD205" s="33">
        <v>-3.7880590000000001</v>
      </c>
      <c r="DE205" s="33">
        <v>-3.6738849999999998</v>
      </c>
      <c r="DF205" s="33">
        <v>-7.1787150000000004</v>
      </c>
      <c r="DG205" s="33">
        <v>-6.0928709999999997</v>
      </c>
      <c r="DH205" s="33">
        <v>0.66016850000000005</v>
      </c>
      <c r="DI205" s="33">
        <v>2.2413159999999999</v>
      </c>
      <c r="DJ205" s="33">
        <v>0.69617660000000003</v>
      </c>
      <c r="DK205" s="33">
        <v>1.246453</v>
      </c>
      <c r="DL205" s="33">
        <v>3.59043E-2</v>
      </c>
      <c r="DM205" s="33">
        <v>2.284888</v>
      </c>
      <c r="DN205" s="33">
        <v>1.4026700000000001</v>
      </c>
      <c r="DO205" s="33">
        <v>-0.90961539999999996</v>
      </c>
      <c r="DP205" s="33">
        <v>-1.0735840000000001</v>
      </c>
      <c r="DQ205" s="33">
        <v>1.5189029999999999</v>
      </c>
      <c r="DR205" s="33">
        <v>8.2318359999999995</v>
      </c>
      <c r="DS205" s="33">
        <v>6.1254960000000001</v>
      </c>
      <c r="DT205" s="33">
        <v>2.115408</v>
      </c>
      <c r="DU205" s="33">
        <v>2.0199669999999998</v>
      </c>
      <c r="DV205" s="33">
        <v>4.4058719999999996</v>
      </c>
      <c r="DW205" s="33">
        <v>4.3307469999999997</v>
      </c>
      <c r="DX205" s="33">
        <v>2.2800919999999998</v>
      </c>
      <c r="DY205" s="33">
        <v>2.5097299999999998</v>
      </c>
      <c r="DZ205" s="33">
        <v>0.22128519999999999</v>
      </c>
      <c r="EA205" s="33">
        <v>-5.014411</v>
      </c>
      <c r="EB205" s="33">
        <v>0.9595574</v>
      </c>
      <c r="EC205" s="33">
        <v>1.1558E-3</v>
      </c>
      <c r="ED205" s="33">
        <v>-4.2936459999999999</v>
      </c>
      <c r="EE205" s="33">
        <v>-3.2729699999999999</v>
      </c>
      <c r="EF205" s="33">
        <v>3.4608180000000002</v>
      </c>
      <c r="EG205" s="33">
        <v>5.0213789999999996</v>
      </c>
      <c r="EH205" s="33">
        <v>3.3094000000000001</v>
      </c>
      <c r="EI205" s="33">
        <v>3.9988739999999998</v>
      </c>
      <c r="EJ205" s="33">
        <v>2.861551</v>
      </c>
      <c r="EK205" s="33">
        <v>4.7143170000000003</v>
      </c>
      <c r="EL205" s="33">
        <v>4.0289140000000003</v>
      </c>
      <c r="EM205" s="33">
        <v>2.05735</v>
      </c>
      <c r="EN205" s="33">
        <v>2.3458100000000002</v>
      </c>
      <c r="EO205" s="33">
        <v>4.4886949999999999</v>
      </c>
      <c r="EP205" s="33">
        <v>10.69036</v>
      </c>
      <c r="EQ205" s="33">
        <v>8.5678970000000003</v>
      </c>
      <c r="ER205" s="33">
        <v>4.6323780000000001</v>
      </c>
      <c r="ES205" s="33">
        <v>73.536169999999998</v>
      </c>
      <c r="ET205" s="33">
        <v>73.657570000000007</v>
      </c>
      <c r="EU205" s="33">
        <v>72.720730000000003</v>
      </c>
      <c r="EV205" s="33">
        <v>72.534440000000004</v>
      </c>
      <c r="EW205" s="33">
        <v>72.167270000000002</v>
      </c>
      <c r="EX205" s="33">
        <v>71.973749999999995</v>
      </c>
      <c r="EY205" s="33">
        <v>71.896590000000003</v>
      </c>
      <c r="EZ205" s="33">
        <v>72.021619999999999</v>
      </c>
      <c r="FA205" s="33">
        <v>77.378860000000003</v>
      </c>
      <c r="FB205" s="33">
        <v>83.966279999999998</v>
      </c>
      <c r="FC205" s="33">
        <v>89.538600000000002</v>
      </c>
      <c r="FD205" s="33">
        <v>93.144940000000005</v>
      </c>
      <c r="FE205" s="33">
        <v>94.856279999999998</v>
      </c>
      <c r="FF205" s="33">
        <v>94.473410000000001</v>
      </c>
      <c r="FG205" s="33">
        <v>93.883070000000004</v>
      </c>
      <c r="FH205" s="33">
        <v>92.009410000000003</v>
      </c>
      <c r="FI205" s="33">
        <v>91.26164</v>
      </c>
      <c r="FJ205" s="33">
        <v>89.641589999999994</v>
      </c>
      <c r="FK205" s="33">
        <v>87.849789999999999</v>
      </c>
      <c r="FL205" s="33">
        <v>83.898009999999999</v>
      </c>
      <c r="FM205" s="33">
        <v>80.3018</v>
      </c>
      <c r="FN205" s="33">
        <v>78.701830000000001</v>
      </c>
      <c r="FO205" s="33">
        <v>77.299279999999996</v>
      </c>
      <c r="FP205" s="33">
        <v>75.786429999999996</v>
      </c>
      <c r="FQ205" s="33">
        <v>59.197920000000003</v>
      </c>
      <c r="FR205" s="33">
        <v>3.1850079999999998</v>
      </c>
      <c r="FS205">
        <v>0</v>
      </c>
    </row>
    <row r="206" spans="1:175" x14ac:dyDescent="0.2">
      <c r="A206" t="s">
        <v>208</v>
      </c>
      <c r="B206" t="s">
        <v>225</v>
      </c>
      <c r="C206">
        <v>42978</v>
      </c>
      <c r="D206">
        <v>219</v>
      </c>
      <c r="E206" s="33">
        <v>72.731970000000004</v>
      </c>
      <c r="F206" s="33">
        <v>68.760530000000003</v>
      </c>
      <c r="G206" s="33">
        <v>69.351680000000002</v>
      </c>
      <c r="H206" s="33">
        <v>73.314319999999995</v>
      </c>
      <c r="I206" s="33">
        <v>76.439959999999999</v>
      </c>
      <c r="J206" s="33">
        <v>94.333399999999997</v>
      </c>
      <c r="K206" s="33">
        <v>136.31780000000001</v>
      </c>
      <c r="L206" s="33">
        <v>203.2021</v>
      </c>
      <c r="M206" s="33">
        <v>243.7013</v>
      </c>
      <c r="N206" s="33">
        <v>265.91090000000003</v>
      </c>
      <c r="O206" s="33">
        <v>281.72340000000003</v>
      </c>
      <c r="P206" s="33">
        <v>296.39789999999999</v>
      </c>
      <c r="Q206" s="33">
        <v>304.41879999999998</v>
      </c>
      <c r="R206" s="33">
        <v>298.59359999999998</v>
      </c>
      <c r="S206" s="33">
        <v>284.1918</v>
      </c>
      <c r="T206" s="33">
        <v>235.52070000000001</v>
      </c>
      <c r="U206" s="33">
        <v>185.20959999999999</v>
      </c>
      <c r="V206" s="33">
        <v>167.71340000000001</v>
      </c>
      <c r="W206" s="33">
        <v>154.60069999999999</v>
      </c>
      <c r="X206" s="33">
        <v>146.76859999999999</v>
      </c>
      <c r="Y206" s="33">
        <v>127.49460000000001</v>
      </c>
      <c r="Z206" s="33">
        <v>109.1966</v>
      </c>
      <c r="AA206" s="33">
        <v>86.894580000000005</v>
      </c>
      <c r="AB206" s="33">
        <v>72.803569999999993</v>
      </c>
      <c r="AC206" s="33">
        <v>3.2625380000000002</v>
      </c>
      <c r="AD206" s="33">
        <v>0.75576169999999998</v>
      </c>
      <c r="AE206" s="33">
        <v>1.305402</v>
      </c>
      <c r="AF206" s="33">
        <v>1.231948</v>
      </c>
      <c r="AG206" s="33">
        <v>-3.0652569999999999</v>
      </c>
      <c r="AH206" s="33">
        <v>-5.8083999999999998</v>
      </c>
      <c r="AI206" s="33">
        <v>-8.2311890000000005</v>
      </c>
      <c r="AJ206" s="33">
        <v>-3.3971170000000002</v>
      </c>
      <c r="AK206" s="33">
        <v>-4.7079129999999996</v>
      </c>
      <c r="AL206" s="33">
        <v>-7.8558979999999998</v>
      </c>
      <c r="AM206" s="33">
        <v>-7.8994939999999998</v>
      </c>
      <c r="AN206" s="33">
        <v>-10.25605</v>
      </c>
      <c r="AO206" s="33">
        <v>-9.9880659999999999</v>
      </c>
      <c r="AP206" s="33">
        <v>-18.16328</v>
      </c>
      <c r="AQ206" s="33">
        <v>-15.13044</v>
      </c>
      <c r="AR206" s="33">
        <v>5.5347080000000002</v>
      </c>
      <c r="AS206" s="33">
        <v>4.3260779999999999</v>
      </c>
      <c r="AT206" s="33">
        <v>3.0339839999999998</v>
      </c>
      <c r="AU206" s="33">
        <v>-1.326956</v>
      </c>
      <c r="AV206" s="33">
        <v>-1.5290820000000001</v>
      </c>
      <c r="AW206" s="33">
        <v>-0.92013500000000004</v>
      </c>
      <c r="AX206" s="33">
        <v>-0.94915280000000002</v>
      </c>
      <c r="AY206" s="33">
        <v>-5.906822</v>
      </c>
      <c r="AZ206" s="33">
        <v>-7.6616530000000003</v>
      </c>
      <c r="BA206" s="33">
        <v>5.0500800000000003</v>
      </c>
      <c r="BB206" s="33">
        <v>2.3756719999999998</v>
      </c>
      <c r="BC206" s="33">
        <v>3.1493519999999999</v>
      </c>
      <c r="BD206" s="33">
        <v>3.2150889999999999</v>
      </c>
      <c r="BE206" s="33">
        <v>-1.1788479999999999</v>
      </c>
      <c r="BF206" s="33">
        <v>-3.4145569999999998</v>
      </c>
      <c r="BG206" s="33">
        <v>-5.209365</v>
      </c>
      <c r="BH206" s="33">
        <v>0.5831518</v>
      </c>
      <c r="BI206" s="33">
        <v>0.1181643</v>
      </c>
      <c r="BJ206" s="33">
        <v>-2.1936499999999999</v>
      </c>
      <c r="BK206" s="33">
        <v>-3.110312</v>
      </c>
      <c r="BL206" s="33">
        <v>-4.4864870000000003</v>
      </c>
      <c r="BM206" s="33">
        <v>-3.9501360000000001</v>
      </c>
      <c r="BN206" s="33">
        <v>-12.41123</v>
      </c>
      <c r="BO206" s="33">
        <v>-9.427835</v>
      </c>
      <c r="BP206" s="33">
        <v>11.273020000000001</v>
      </c>
      <c r="BQ206" s="33">
        <v>9.7892109999999999</v>
      </c>
      <c r="BR206" s="33">
        <v>8.6729020000000006</v>
      </c>
      <c r="BS206" s="33">
        <v>4.2477400000000003</v>
      </c>
      <c r="BT206" s="33">
        <v>3.554325</v>
      </c>
      <c r="BU206" s="33">
        <v>3.1488960000000001</v>
      </c>
      <c r="BV206" s="33">
        <v>2.2556310000000002</v>
      </c>
      <c r="BW206" s="33">
        <v>-2.788281</v>
      </c>
      <c r="BX206" s="33">
        <v>-5.0716919999999996</v>
      </c>
      <c r="BY206" s="33">
        <v>6.2881260000000001</v>
      </c>
      <c r="BZ206" s="33">
        <v>3.497617</v>
      </c>
      <c r="CA206" s="33">
        <v>4.4264659999999996</v>
      </c>
      <c r="CB206" s="33">
        <v>4.5886069999999997</v>
      </c>
      <c r="CC206" s="33">
        <v>0.1276735</v>
      </c>
      <c r="CD206" s="33">
        <v>-1.756589</v>
      </c>
      <c r="CE206" s="33">
        <v>-3.1164589999999999</v>
      </c>
      <c r="CF206" s="33">
        <v>3.339874</v>
      </c>
      <c r="CG206" s="33">
        <v>3.4606910000000002</v>
      </c>
      <c r="CH206" s="33">
        <v>1.7280070000000001</v>
      </c>
      <c r="CI206" s="33">
        <v>0.2066617</v>
      </c>
      <c r="CJ206" s="33">
        <v>-0.49050739999999998</v>
      </c>
      <c r="CK206" s="33">
        <v>0.23171539999999999</v>
      </c>
      <c r="CL206" s="33">
        <v>-8.4273819999999997</v>
      </c>
      <c r="CM206" s="33">
        <v>-5.4782279999999997</v>
      </c>
      <c r="CN206" s="33">
        <v>15.247350000000001</v>
      </c>
      <c r="CO206" s="33">
        <v>13.57296</v>
      </c>
      <c r="CP206" s="33">
        <v>12.5784</v>
      </c>
      <c r="CQ206" s="33">
        <v>8.1087570000000007</v>
      </c>
      <c r="CR206" s="33">
        <v>7.0750780000000004</v>
      </c>
      <c r="CS206" s="33">
        <v>5.9670949999999996</v>
      </c>
      <c r="CT206" s="33">
        <v>4.4752549999999998</v>
      </c>
      <c r="CU206" s="33">
        <v>-0.62838930000000004</v>
      </c>
      <c r="CV206" s="33">
        <v>-3.2778939999999999</v>
      </c>
      <c r="CW206" s="33">
        <v>7.5261719999999999</v>
      </c>
      <c r="CX206" s="33">
        <v>4.6195620000000002</v>
      </c>
      <c r="CY206" s="33">
        <v>5.7035799999999997</v>
      </c>
      <c r="CZ206" s="33">
        <v>5.9621240000000002</v>
      </c>
      <c r="DA206" s="33">
        <v>1.4341950000000001</v>
      </c>
      <c r="DB206" s="33">
        <v>-9.8620799999999995E-2</v>
      </c>
      <c r="DC206" s="33">
        <v>-1.0235529999999999</v>
      </c>
      <c r="DD206" s="33">
        <v>6.0965959999999999</v>
      </c>
      <c r="DE206" s="33">
        <v>6.8032170000000001</v>
      </c>
      <c r="DF206" s="33">
        <v>5.6496630000000003</v>
      </c>
      <c r="DG206" s="33">
        <v>3.5236350000000001</v>
      </c>
      <c r="DH206" s="33">
        <v>3.5054720000000001</v>
      </c>
      <c r="DI206" s="33">
        <v>4.4135669999999996</v>
      </c>
      <c r="DJ206" s="33">
        <v>-4.4435330000000004</v>
      </c>
      <c r="DK206" s="33">
        <v>-1.5286219999999999</v>
      </c>
      <c r="DL206" s="33">
        <v>19.221679999999999</v>
      </c>
      <c r="DM206" s="33">
        <v>17.35671</v>
      </c>
      <c r="DN206" s="33">
        <v>16.483899999999998</v>
      </c>
      <c r="DO206" s="33">
        <v>11.96977</v>
      </c>
      <c r="DP206" s="33">
        <v>10.595829999999999</v>
      </c>
      <c r="DQ206" s="33">
        <v>8.7852940000000004</v>
      </c>
      <c r="DR206" s="33">
        <v>6.6948790000000002</v>
      </c>
      <c r="DS206" s="33">
        <v>1.5315030000000001</v>
      </c>
      <c r="DT206" s="33">
        <v>-1.4840960000000001</v>
      </c>
      <c r="DU206" s="33">
        <v>9.3137139999999992</v>
      </c>
      <c r="DV206" s="33">
        <v>6.2394720000000001</v>
      </c>
      <c r="DW206" s="33">
        <v>7.5475300000000001</v>
      </c>
      <c r="DX206" s="33">
        <v>7.9452660000000002</v>
      </c>
      <c r="DY206" s="33">
        <v>3.3206039999999999</v>
      </c>
      <c r="DZ206" s="33">
        <v>2.2952219999999999</v>
      </c>
      <c r="EA206" s="33">
        <v>1.9982709999999999</v>
      </c>
      <c r="EB206" s="33">
        <v>10.07687</v>
      </c>
      <c r="EC206" s="33">
        <v>11.629300000000001</v>
      </c>
      <c r="ED206" s="33">
        <v>11.311909999999999</v>
      </c>
      <c r="EE206" s="33">
        <v>8.312818</v>
      </c>
      <c r="EF206" s="33">
        <v>9.2750319999999995</v>
      </c>
      <c r="EG206" s="33">
        <v>10.451499999999999</v>
      </c>
      <c r="EH206" s="33">
        <v>1.308514</v>
      </c>
      <c r="EI206" s="33">
        <v>4.1739829999999998</v>
      </c>
      <c r="EJ206" s="33">
        <v>24.959990000000001</v>
      </c>
      <c r="EK206" s="33">
        <v>22.819839999999999</v>
      </c>
      <c r="EL206" s="33">
        <v>22.122810000000001</v>
      </c>
      <c r="EM206" s="33">
        <v>17.54447</v>
      </c>
      <c r="EN206" s="33">
        <v>15.67924</v>
      </c>
      <c r="EO206" s="33">
        <v>12.854329999999999</v>
      </c>
      <c r="EP206" s="33">
        <v>9.8996630000000003</v>
      </c>
      <c r="EQ206" s="33">
        <v>4.6500430000000001</v>
      </c>
      <c r="ER206" s="33">
        <v>1.1058650000000001</v>
      </c>
      <c r="ES206" s="33">
        <v>73.972170000000006</v>
      </c>
      <c r="ET206" s="33">
        <v>73.459299999999999</v>
      </c>
      <c r="EU206" s="33">
        <v>72.692980000000006</v>
      </c>
      <c r="EV206" s="33">
        <v>72.614530000000002</v>
      </c>
      <c r="EW206" s="33">
        <v>72.723169999999996</v>
      </c>
      <c r="EX206" s="33">
        <v>72.439449999999994</v>
      </c>
      <c r="EY206" s="33">
        <v>71.781459999999996</v>
      </c>
      <c r="EZ206" s="33">
        <v>71.49973</v>
      </c>
      <c r="FA206" s="33">
        <v>75.041370000000001</v>
      </c>
      <c r="FB206" s="33">
        <v>78.856960000000001</v>
      </c>
      <c r="FC206" s="33">
        <v>83.782070000000004</v>
      </c>
      <c r="FD206" s="33">
        <v>88.492419999999996</v>
      </c>
      <c r="FE206" s="33">
        <v>91.735259999999997</v>
      </c>
      <c r="FF206" s="33">
        <v>91.309430000000006</v>
      </c>
      <c r="FG206" s="33">
        <v>89.771069999999995</v>
      </c>
      <c r="FH206" s="33">
        <v>87.08811</v>
      </c>
      <c r="FI206" s="33">
        <v>87.32114</v>
      </c>
      <c r="FJ206" s="33">
        <v>87.33372</v>
      </c>
      <c r="FK206" s="33">
        <v>85.590310000000002</v>
      </c>
      <c r="FL206" s="33">
        <v>80.968810000000005</v>
      </c>
      <c r="FM206" s="33">
        <v>77.728409999999997</v>
      </c>
      <c r="FN206" s="33">
        <v>76.044740000000004</v>
      </c>
      <c r="FO206" s="33">
        <v>74.489360000000005</v>
      </c>
      <c r="FP206" s="33">
        <v>73.198070000000001</v>
      </c>
      <c r="FQ206" s="33">
        <v>98.687650000000005</v>
      </c>
      <c r="FR206" s="33">
        <v>6.9196739999999997</v>
      </c>
      <c r="FS206">
        <v>0</v>
      </c>
    </row>
    <row r="207" spans="1:175" x14ac:dyDescent="0.2">
      <c r="A207" t="s">
        <v>208</v>
      </c>
      <c r="B207" t="s">
        <v>225</v>
      </c>
      <c r="C207">
        <v>42979</v>
      </c>
      <c r="D207">
        <v>219</v>
      </c>
      <c r="E207" s="33">
        <v>74.532250000000005</v>
      </c>
      <c r="F207" s="33">
        <v>71.782039999999995</v>
      </c>
      <c r="G207" s="33">
        <v>70.663970000000006</v>
      </c>
      <c r="H207" s="33">
        <v>76.181560000000005</v>
      </c>
      <c r="I207" s="33">
        <v>80.570430000000002</v>
      </c>
      <c r="J207" s="33">
        <v>94.34451</v>
      </c>
      <c r="K207" s="33">
        <v>134.1165</v>
      </c>
      <c r="L207" s="33">
        <v>203.5197</v>
      </c>
      <c r="M207" s="33">
        <v>250.99359999999999</v>
      </c>
      <c r="N207" s="33">
        <v>279.49849999999998</v>
      </c>
      <c r="O207" s="33">
        <v>297.39670000000001</v>
      </c>
      <c r="P207" s="33">
        <v>306.75810000000001</v>
      </c>
      <c r="Q207" s="33">
        <v>306.18380000000002</v>
      </c>
      <c r="R207" s="33">
        <v>306.22179999999997</v>
      </c>
      <c r="S207" s="33">
        <v>287.69110000000001</v>
      </c>
      <c r="T207" s="33">
        <v>229.95160000000001</v>
      </c>
      <c r="U207" s="33">
        <v>167.5668</v>
      </c>
      <c r="V207" s="33">
        <v>137.6566</v>
      </c>
      <c r="W207" s="33">
        <v>120.77679999999999</v>
      </c>
      <c r="X207" s="33">
        <v>119.4272</v>
      </c>
      <c r="Y207" s="33">
        <v>116.8528</v>
      </c>
      <c r="Z207" s="33">
        <v>108.9049</v>
      </c>
      <c r="AA207" s="33">
        <v>91.299700000000001</v>
      </c>
      <c r="AB207" s="33">
        <v>80.430179999999993</v>
      </c>
      <c r="AC207" s="33">
        <v>-1.1571979999999999</v>
      </c>
      <c r="AD207" s="33">
        <v>-2.0101179999999998</v>
      </c>
      <c r="AE207" s="33">
        <v>-3.1608130000000001</v>
      </c>
      <c r="AF207" s="33">
        <v>-0.59591329999999998</v>
      </c>
      <c r="AG207" s="33">
        <v>-3.7777099999999999</v>
      </c>
      <c r="AH207" s="33">
        <v>-7.8161319999999996</v>
      </c>
      <c r="AI207" s="33">
        <v>-8.100975</v>
      </c>
      <c r="AJ207" s="33">
        <v>-1.952815</v>
      </c>
      <c r="AK207" s="33">
        <v>-10.185790000000001</v>
      </c>
      <c r="AL207" s="33">
        <v>-13.377269999999999</v>
      </c>
      <c r="AM207" s="33">
        <v>-13.87649</v>
      </c>
      <c r="AN207" s="33">
        <v>-12.762829999999999</v>
      </c>
      <c r="AO207" s="33">
        <v>-13.223890000000001</v>
      </c>
      <c r="AP207" s="33">
        <v>-12.87096</v>
      </c>
      <c r="AQ207" s="33">
        <v>-11.904780000000001</v>
      </c>
      <c r="AR207" s="33">
        <v>1.626806</v>
      </c>
      <c r="AS207" s="33">
        <v>3.4669379999999999</v>
      </c>
      <c r="AT207" s="33">
        <v>-1.584381</v>
      </c>
      <c r="AU207" s="33">
        <v>-4.3414020000000004</v>
      </c>
      <c r="AV207" s="33">
        <v>-4.807709</v>
      </c>
      <c r="AW207" s="33">
        <v>1.4961880000000001</v>
      </c>
      <c r="AX207" s="33">
        <v>0.3357774</v>
      </c>
      <c r="AY207" s="33">
        <v>0.26892369999999999</v>
      </c>
      <c r="AZ207" s="33">
        <v>3.9672420000000002</v>
      </c>
      <c r="BA207" s="33">
        <v>1.8521749999999999</v>
      </c>
      <c r="BB207" s="33">
        <v>0.82795090000000005</v>
      </c>
      <c r="BC207" s="33">
        <v>-0.36524659999999998</v>
      </c>
      <c r="BD207" s="33">
        <v>2.5085860000000002</v>
      </c>
      <c r="BE207" s="33">
        <v>-0.73896930000000005</v>
      </c>
      <c r="BF207" s="33">
        <v>-4.8182580000000002</v>
      </c>
      <c r="BG207" s="33">
        <v>-4.8822850000000004</v>
      </c>
      <c r="BH207" s="33">
        <v>1.9360269999999999</v>
      </c>
      <c r="BI207" s="33">
        <v>-5.9760119999999999</v>
      </c>
      <c r="BJ207" s="33">
        <v>-8.8965259999999997</v>
      </c>
      <c r="BK207" s="33">
        <v>-9.5085250000000006</v>
      </c>
      <c r="BL207" s="33">
        <v>-8.2237849999999995</v>
      </c>
      <c r="BM207" s="33">
        <v>-8.769584</v>
      </c>
      <c r="BN207" s="33">
        <v>-8.2833179999999995</v>
      </c>
      <c r="BO207" s="33">
        <v>-7.3322320000000003</v>
      </c>
      <c r="BP207" s="33">
        <v>5.2894750000000004</v>
      </c>
      <c r="BQ207" s="33">
        <v>6.5598340000000004</v>
      </c>
      <c r="BR207" s="33">
        <v>3.3629470000000001</v>
      </c>
      <c r="BS207" s="33">
        <v>0.73637900000000001</v>
      </c>
      <c r="BT207" s="33">
        <v>-0.36734889999999998</v>
      </c>
      <c r="BU207" s="33">
        <v>5.502059</v>
      </c>
      <c r="BV207" s="33">
        <v>4.1752750000000001</v>
      </c>
      <c r="BW207" s="33">
        <v>2.9812959999999999</v>
      </c>
      <c r="BX207" s="33">
        <v>6.207719</v>
      </c>
      <c r="BY207" s="33">
        <v>3.936458</v>
      </c>
      <c r="BZ207" s="33">
        <v>2.7935889999999999</v>
      </c>
      <c r="CA207" s="33">
        <v>1.570954</v>
      </c>
      <c r="CB207" s="33">
        <v>4.6587529999999999</v>
      </c>
      <c r="CC207" s="33">
        <v>1.365653</v>
      </c>
      <c r="CD207" s="33">
        <v>-2.7419389999999999</v>
      </c>
      <c r="CE207" s="33">
        <v>-2.6530300000000002</v>
      </c>
      <c r="CF207" s="33">
        <v>4.6294279999999999</v>
      </c>
      <c r="CG207" s="33">
        <v>-3.0603310000000001</v>
      </c>
      <c r="CH207" s="33">
        <v>-5.7931780000000002</v>
      </c>
      <c r="CI207" s="33">
        <v>-6.4832869999999998</v>
      </c>
      <c r="CJ207" s="33">
        <v>-5.0800549999999998</v>
      </c>
      <c r="CK207" s="33">
        <v>-5.6845439999999998</v>
      </c>
      <c r="CL207" s="33">
        <v>-5.1059289999999997</v>
      </c>
      <c r="CM207" s="33">
        <v>-4.1652979999999999</v>
      </c>
      <c r="CN207" s="33">
        <v>7.8262280000000004</v>
      </c>
      <c r="CO207" s="33">
        <v>8.7019640000000003</v>
      </c>
      <c r="CP207" s="33">
        <v>6.7894509999999997</v>
      </c>
      <c r="CQ207" s="33">
        <v>4.2532350000000001</v>
      </c>
      <c r="CR207" s="33">
        <v>2.7080310000000001</v>
      </c>
      <c r="CS207" s="33">
        <v>8.2765120000000003</v>
      </c>
      <c r="CT207" s="33">
        <v>6.8345000000000002</v>
      </c>
      <c r="CU207" s="33">
        <v>4.859877</v>
      </c>
      <c r="CV207" s="33">
        <v>7.7594659999999998</v>
      </c>
      <c r="CW207" s="33">
        <v>6.0207410000000001</v>
      </c>
      <c r="CX207" s="33">
        <v>4.7592270000000001</v>
      </c>
      <c r="CY207" s="33">
        <v>3.5071539999999999</v>
      </c>
      <c r="CZ207" s="33">
        <v>6.8089199999999996</v>
      </c>
      <c r="DA207" s="33">
        <v>3.470275</v>
      </c>
      <c r="DB207" s="33">
        <v>-0.66562030000000005</v>
      </c>
      <c r="DC207" s="33">
        <v>-0.42377510000000002</v>
      </c>
      <c r="DD207" s="33">
        <v>7.3228289999999996</v>
      </c>
      <c r="DE207" s="33">
        <v>-0.14465049999999999</v>
      </c>
      <c r="DF207" s="33">
        <v>-2.6898300000000002</v>
      </c>
      <c r="DG207" s="33">
        <v>-3.4580489999999999</v>
      </c>
      <c r="DH207" s="33">
        <v>-1.9363250000000001</v>
      </c>
      <c r="DI207" s="33">
        <v>-2.5995050000000002</v>
      </c>
      <c r="DJ207" s="33">
        <v>-1.9285410000000001</v>
      </c>
      <c r="DK207" s="33">
        <v>-0.99836349999999996</v>
      </c>
      <c r="DL207" s="33">
        <v>10.36298</v>
      </c>
      <c r="DM207" s="33">
        <v>10.84409</v>
      </c>
      <c r="DN207" s="33">
        <v>10.215960000000001</v>
      </c>
      <c r="DO207" s="33">
        <v>7.7700909999999999</v>
      </c>
      <c r="DP207" s="33">
        <v>5.7834110000000001</v>
      </c>
      <c r="DQ207" s="33">
        <v>11.05097</v>
      </c>
      <c r="DR207" s="33">
        <v>9.4937249999999995</v>
      </c>
      <c r="DS207" s="33">
        <v>6.7384579999999996</v>
      </c>
      <c r="DT207" s="33">
        <v>9.3112130000000004</v>
      </c>
      <c r="DU207" s="33">
        <v>9.0301139999999993</v>
      </c>
      <c r="DV207" s="33">
        <v>7.5972970000000002</v>
      </c>
      <c r="DW207" s="33">
        <v>6.302721</v>
      </c>
      <c r="DX207" s="33">
        <v>9.9134189999999993</v>
      </c>
      <c r="DY207" s="33">
        <v>6.5090159999999999</v>
      </c>
      <c r="DZ207" s="33">
        <v>2.3322539999999998</v>
      </c>
      <c r="EA207" s="33">
        <v>2.794915</v>
      </c>
      <c r="EB207" s="33">
        <v>11.21167</v>
      </c>
      <c r="EC207" s="33">
        <v>4.0651289999999998</v>
      </c>
      <c r="ED207" s="33">
        <v>1.7909120000000001</v>
      </c>
      <c r="EE207" s="33">
        <v>0.90991390000000005</v>
      </c>
      <c r="EF207" s="33">
        <v>2.602722</v>
      </c>
      <c r="EG207" s="33">
        <v>1.8548020000000001</v>
      </c>
      <c r="EH207" s="33">
        <v>2.659103</v>
      </c>
      <c r="EI207" s="33">
        <v>3.5741869999999998</v>
      </c>
      <c r="EJ207" s="33">
        <v>14.025650000000001</v>
      </c>
      <c r="EK207" s="33">
        <v>13.93699</v>
      </c>
      <c r="EL207" s="33">
        <v>15.16328</v>
      </c>
      <c r="EM207" s="33">
        <v>12.84787</v>
      </c>
      <c r="EN207" s="33">
        <v>10.22377</v>
      </c>
      <c r="EO207" s="33">
        <v>15.056839999999999</v>
      </c>
      <c r="EP207" s="33">
        <v>13.333220000000001</v>
      </c>
      <c r="EQ207" s="33">
        <v>9.4508299999999998</v>
      </c>
      <c r="ER207" s="33">
        <v>11.551690000000001</v>
      </c>
      <c r="ES207" s="33">
        <v>73.937809999999999</v>
      </c>
      <c r="ET207" s="33">
        <v>75.027950000000004</v>
      </c>
      <c r="EU207" s="33">
        <v>73.46069</v>
      </c>
      <c r="EV207" s="33">
        <v>73.152289999999994</v>
      </c>
      <c r="EW207" s="33">
        <v>72.467560000000006</v>
      </c>
      <c r="EX207" s="33">
        <v>72.401129999999995</v>
      </c>
      <c r="EY207" s="33">
        <v>72.279979999999995</v>
      </c>
      <c r="EZ207" s="33">
        <v>72.352930000000001</v>
      </c>
      <c r="FA207" s="33">
        <v>78.169200000000004</v>
      </c>
      <c r="FB207" s="33">
        <v>85.754980000000003</v>
      </c>
      <c r="FC207" s="33">
        <v>92.340339999999998</v>
      </c>
      <c r="FD207" s="33">
        <v>96.028099999999995</v>
      </c>
      <c r="FE207" s="33">
        <v>97.045230000000004</v>
      </c>
      <c r="FF207" s="33">
        <v>97.283259999999999</v>
      </c>
      <c r="FG207" s="33">
        <v>96.927989999999994</v>
      </c>
      <c r="FH207" s="33">
        <v>95.813910000000007</v>
      </c>
      <c r="FI207" s="33">
        <v>94.577520000000007</v>
      </c>
      <c r="FJ207" s="33">
        <v>92.197310000000002</v>
      </c>
      <c r="FK207" s="33">
        <v>89.485640000000004</v>
      </c>
      <c r="FL207" s="33">
        <v>87.015829999999994</v>
      </c>
      <c r="FM207" s="33">
        <v>83.363280000000003</v>
      </c>
      <c r="FN207" s="33">
        <v>81.844350000000006</v>
      </c>
      <c r="FO207" s="33">
        <v>80.358199999999997</v>
      </c>
      <c r="FP207" s="33">
        <v>79.441810000000004</v>
      </c>
      <c r="FQ207" s="33">
        <v>77.790499999999994</v>
      </c>
      <c r="FR207" s="33">
        <v>4.4974090000000002</v>
      </c>
      <c r="FS207">
        <v>0</v>
      </c>
    </row>
    <row r="208" spans="1:175" x14ac:dyDescent="0.2">
      <c r="A208" t="s">
        <v>208</v>
      </c>
      <c r="B208" t="s">
        <v>225</v>
      </c>
      <c r="C208">
        <v>42980</v>
      </c>
      <c r="D208">
        <v>219</v>
      </c>
      <c r="E208" s="33">
        <v>72.505520000000004</v>
      </c>
      <c r="F208" s="33">
        <v>69.237399999999994</v>
      </c>
      <c r="G208" s="33">
        <v>67.808779999999999</v>
      </c>
      <c r="H208" s="33">
        <v>67.553709999999995</v>
      </c>
      <c r="I208" s="33">
        <v>68.695049999999995</v>
      </c>
      <c r="J208" s="33">
        <v>72.342680000000001</v>
      </c>
      <c r="K208" s="33">
        <v>76.577809999999999</v>
      </c>
      <c r="L208" s="33">
        <v>78.126949999999994</v>
      </c>
      <c r="M208" s="33">
        <v>75.530850000000001</v>
      </c>
      <c r="N208" s="33">
        <v>72.688400000000001</v>
      </c>
      <c r="O208" s="33">
        <v>74.102459999999994</v>
      </c>
      <c r="P208" s="33">
        <v>73.532839999999993</v>
      </c>
      <c r="Q208" s="33">
        <v>72.146619999999999</v>
      </c>
      <c r="R208" s="33">
        <v>70.828609999999998</v>
      </c>
      <c r="S208" s="33">
        <v>72.666719999999998</v>
      </c>
      <c r="T208" s="33">
        <v>73.633170000000007</v>
      </c>
      <c r="U208" s="33">
        <v>78.964870000000005</v>
      </c>
      <c r="V208" s="33">
        <v>84.082440000000005</v>
      </c>
      <c r="W208" s="33">
        <v>88.552409999999995</v>
      </c>
      <c r="X208" s="33">
        <v>92.85257</v>
      </c>
      <c r="Y208" s="33">
        <v>85.7483</v>
      </c>
      <c r="Z208" s="33">
        <v>83.128039999999999</v>
      </c>
      <c r="AA208" s="33">
        <v>80.101609999999994</v>
      </c>
      <c r="AB208" s="33">
        <v>76.155270000000002</v>
      </c>
      <c r="AC208" s="33">
        <v>1.6654389999999999</v>
      </c>
      <c r="AD208" s="33">
        <v>0.92431909999999995</v>
      </c>
      <c r="AE208" s="33">
        <v>0.76740489999999995</v>
      </c>
      <c r="AF208" s="33">
        <v>-0.43403209999999998</v>
      </c>
      <c r="AG208" s="33">
        <v>0.2033276</v>
      </c>
      <c r="AH208" s="33">
        <v>-3.1657090000000001</v>
      </c>
      <c r="AI208" s="33">
        <v>-4.8816430000000004</v>
      </c>
      <c r="AJ208" s="33">
        <v>-2.9549189999999999</v>
      </c>
      <c r="AK208" s="33">
        <v>-5.8989409999999998</v>
      </c>
      <c r="AL208" s="33">
        <v>-7.6899860000000002</v>
      </c>
      <c r="AM208" s="33">
        <v>-2.5513889999999999</v>
      </c>
      <c r="AN208" s="33">
        <v>-5.5671340000000002</v>
      </c>
      <c r="AO208" s="33">
        <v>-9.5919939999999997</v>
      </c>
      <c r="AP208" s="33">
        <v>-7.9533690000000004</v>
      </c>
      <c r="AQ208" s="33">
        <v>-6.5981160000000001</v>
      </c>
      <c r="AR208" s="33">
        <v>-9.5573329999999999</v>
      </c>
      <c r="AS208" s="33">
        <v>-9.6658069999999991</v>
      </c>
      <c r="AT208" s="33">
        <v>-7.7973710000000001</v>
      </c>
      <c r="AU208" s="33">
        <v>-4.9277949999999997</v>
      </c>
      <c r="AV208" s="33">
        <v>-1.5264770000000001</v>
      </c>
      <c r="AW208" s="33">
        <v>-4.6682040000000002</v>
      </c>
      <c r="AX208" s="33">
        <v>-6.1001820000000002</v>
      </c>
      <c r="AY208" s="33">
        <v>-7.4766620000000001</v>
      </c>
      <c r="AZ208" s="33">
        <v>-1.245107</v>
      </c>
      <c r="BA208" s="33">
        <v>3.7808440000000001</v>
      </c>
      <c r="BB208" s="33">
        <v>2.803509</v>
      </c>
      <c r="BC208" s="33">
        <v>2.6327829999999999</v>
      </c>
      <c r="BD208" s="33">
        <v>1.6141799999999999</v>
      </c>
      <c r="BE208" s="33">
        <v>2.2980619999999998</v>
      </c>
      <c r="BF208" s="33">
        <v>-0.99100940000000004</v>
      </c>
      <c r="BG208" s="33">
        <v>-1.868045</v>
      </c>
      <c r="BH208" s="33">
        <v>1.0663279999999999</v>
      </c>
      <c r="BI208" s="33">
        <v>-1.529579</v>
      </c>
      <c r="BJ208" s="33">
        <v>-3.5481099999999999</v>
      </c>
      <c r="BK208" s="33">
        <v>1.858403</v>
      </c>
      <c r="BL208" s="33">
        <v>-0.93798780000000004</v>
      </c>
      <c r="BM208" s="33">
        <v>-4.8143659999999997</v>
      </c>
      <c r="BN208" s="33">
        <v>-3.849688</v>
      </c>
      <c r="BO208" s="33">
        <v>-2.451146</v>
      </c>
      <c r="BP208" s="33">
        <v>-5.891489</v>
      </c>
      <c r="BQ208" s="33">
        <v>-6.3679319999999997</v>
      </c>
      <c r="BR208" s="33">
        <v>-4.2002309999999996</v>
      </c>
      <c r="BS208" s="33">
        <v>-1.2986009999999999</v>
      </c>
      <c r="BT208" s="33">
        <v>2.4201039999999998</v>
      </c>
      <c r="BU208" s="33">
        <v>-0.38329570000000002</v>
      </c>
      <c r="BV208" s="33">
        <v>-2.4088210000000001</v>
      </c>
      <c r="BW208" s="33">
        <v>-4.5073100000000004</v>
      </c>
      <c r="BX208" s="33">
        <v>0.78287479999999998</v>
      </c>
      <c r="BY208" s="33">
        <v>5.2459680000000004</v>
      </c>
      <c r="BZ208" s="33">
        <v>4.1050300000000002</v>
      </c>
      <c r="CA208" s="33">
        <v>3.9247380000000001</v>
      </c>
      <c r="CB208" s="33">
        <v>3.0327660000000001</v>
      </c>
      <c r="CC208" s="33">
        <v>3.7488679999999999</v>
      </c>
      <c r="CD208" s="33">
        <v>0.51518120000000001</v>
      </c>
      <c r="CE208" s="33">
        <v>0.219164</v>
      </c>
      <c r="CF208" s="33">
        <v>3.851432</v>
      </c>
      <c r="CG208" s="33">
        <v>1.4966269999999999</v>
      </c>
      <c r="CH208" s="33">
        <v>-0.67945889999999998</v>
      </c>
      <c r="CI208" s="33">
        <v>4.9126110000000001</v>
      </c>
      <c r="CJ208" s="33">
        <v>2.2681450000000001</v>
      </c>
      <c r="CK208" s="33">
        <v>-1.505396</v>
      </c>
      <c r="CL208" s="33">
        <v>-1.0074909999999999</v>
      </c>
      <c r="CM208" s="33">
        <v>0.42103239999999997</v>
      </c>
      <c r="CN208" s="33">
        <v>-3.3525369999999999</v>
      </c>
      <c r="CO208" s="33">
        <v>-4.0838340000000004</v>
      </c>
      <c r="CP208" s="33">
        <v>-1.708863</v>
      </c>
      <c r="CQ208" s="33">
        <v>1.214968</v>
      </c>
      <c r="CR208" s="33">
        <v>5.1534940000000002</v>
      </c>
      <c r="CS208" s="33">
        <v>2.584419</v>
      </c>
      <c r="CT208" s="33">
        <v>0.14780399999999999</v>
      </c>
      <c r="CU208" s="33">
        <v>-2.4507469999999998</v>
      </c>
      <c r="CV208" s="33">
        <v>2.187449</v>
      </c>
      <c r="CW208" s="33">
        <v>6.7110919999999998</v>
      </c>
      <c r="CX208" s="33">
        <v>5.4065510000000003</v>
      </c>
      <c r="CY208" s="33">
        <v>5.2166930000000002</v>
      </c>
      <c r="CZ208" s="33">
        <v>4.451352</v>
      </c>
      <c r="DA208" s="33">
        <v>5.199675</v>
      </c>
      <c r="DB208" s="33">
        <v>2.0213719999999999</v>
      </c>
      <c r="DC208" s="33">
        <v>2.3063729999999998</v>
      </c>
      <c r="DD208" s="33">
        <v>6.6365360000000004</v>
      </c>
      <c r="DE208" s="33">
        <v>4.5228330000000003</v>
      </c>
      <c r="DF208" s="33">
        <v>2.1891919999999998</v>
      </c>
      <c r="DG208" s="33">
        <v>7.9668190000000001</v>
      </c>
      <c r="DH208" s="33">
        <v>5.474278</v>
      </c>
      <c r="DI208" s="33">
        <v>1.803574</v>
      </c>
      <c r="DJ208" s="33">
        <v>1.8347059999999999</v>
      </c>
      <c r="DK208" s="33">
        <v>3.2932109999999999</v>
      </c>
      <c r="DL208" s="33">
        <v>-0.81358470000000005</v>
      </c>
      <c r="DM208" s="33">
        <v>-1.799736</v>
      </c>
      <c r="DN208" s="33">
        <v>0.78250500000000001</v>
      </c>
      <c r="DO208" s="33">
        <v>3.7285370000000002</v>
      </c>
      <c r="DP208" s="33">
        <v>7.8868840000000002</v>
      </c>
      <c r="DQ208" s="33">
        <v>5.5521339999999997</v>
      </c>
      <c r="DR208" s="33">
        <v>2.7044290000000002</v>
      </c>
      <c r="DS208" s="33">
        <v>-0.39418350000000002</v>
      </c>
      <c r="DT208" s="33">
        <v>3.5920230000000002</v>
      </c>
      <c r="DU208" s="33">
        <v>8.8264969999999998</v>
      </c>
      <c r="DV208" s="33">
        <v>7.2857409999999998</v>
      </c>
      <c r="DW208" s="33">
        <v>7.082071</v>
      </c>
      <c r="DX208" s="33">
        <v>6.4995640000000003</v>
      </c>
      <c r="DY208" s="33">
        <v>7.2944079999999998</v>
      </c>
      <c r="DZ208" s="33">
        <v>4.196072</v>
      </c>
      <c r="EA208" s="33">
        <v>5.3199709999999998</v>
      </c>
      <c r="EB208" s="33">
        <v>10.657780000000001</v>
      </c>
      <c r="EC208" s="33">
        <v>8.8921949999999992</v>
      </c>
      <c r="ED208" s="33">
        <v>6.3310680000000001</v>
      </c>
      <c r="EE208" s="33">
        <v>12.376609999999999</v>
      </c>
      <c r="EF208" s="33">
        <v>10.103429999999999</v>
      </c>
      <c r="EG208" s="33">
        <v>6.5812020000000002</v>
      </c>
      <c r="EH208" s="33">
        <v>5.9383860000000004</v>
      </c>
      <c r="EI208" s="33">
        <v>7.4401809999999999</v>
      </c>
      <c r="EJ208" s="33">
        <v>2.8522590000000001</v>
      </c>
      <c r="EK208" s="33">
        <v>1.498138</v>
      </c>
      <c r="EL208" s="33">
        <v>4.379645</v>
      </c>
      <c r="EM208" s="33">
        <v>7.3577310000000002</v>
      </c>
      <c r="EN208" s="33">
        <v>11.833460000000001</v>
      </c>
      <c r="EO208" s="33">
        <v>9.8370429999999995</v>
      </c>
      <c r="EP208" s="33">
        <v>6.3957899999999999</v>
      </c>
      <c r="EQ208" s="33">
        <v>2.5751680000000001</v>
      </c>
      <c r="ER208" s="33">
        <v>5.6200049999999999</v>
      </c>
      <c r="ES208" s="33">
        <v>78.256810000000002</v>
      </c>
      <c r="ET208" s="33">
        <v>77.039150000000006</v>
      </c>
      <c r="EU208" s="33">
        <v>76.050190000000001</v>
      </c>
      <c r="EV208" s="33">
        <v>75.753699999999995</v>
      </c>
      <c r="EW208" s="33">
        <v>75.13794</v>
      </c>
      <c r="EX208" s="33">
        <v>74.210290000000001</v>
      </c>
      <c r="EY208" s="33">
        <v>73.625559999999993</v>
      </c>
      <c r="EZ208" s="33">
        <v>73.856840000000005</v>
      </c>
      <c r="FA208" s="33">
        <v>75.770449999999997</v>
      </c>
      <c r="FB208" s="33">
        <v>80.218419999999995</v>
      </c>
      <c r="FC208" s="33">
        <v>85.722980000000007</v>
      </c>
      <c r="FD208" s="33">
        <v>89.79195</v>
      </c>
      <c r="FE208" s="33">
        <v>94.510300000000001</v>
      </c>
      <c r="FF208" s="33">
        <v>96.845179999999999</v>
      </c>
      <c r="FG208" s="33">
        <v>96.536900000000003</v>
      </c>
      <c r="FH208" s="33">
        <v>95.115070000000003</v>
      </c>
      <c r="FI208" s="33">
        <v>94.332189999999997</v>
      </c>
      <c r="FJ208" s="33">
        <v>95.003209999999996</v>
      </c>
      <c r="FK208" s="33">
        <v>93.280270000000002</v>
      </c>
      <c r="FL208" s="33">
        <v>91.215040000000002</v>
      </c>
      <c r="FM208" s="33">
        <v>88.281809999999993</v>
      </c>
      <c r="FN208" s="33">
        <v>88.027760000000001</v>
      </c>
      <c r="FO208" s="33">
        <v>89.151020000000003</v>
      </c>
      <c r="FP208" s="33">
        <v>88.098600000000005</v>
      </c>
      <c r="FQ208" s="33">
        <v>76.8459</v>
      </c>
      <c r="FR208" s="33">
        <v>4.6530839999999998</v>
      </c>
      <c r="FS208">
        <v>0</v>
      </c>
    </row>
    <row r="209" spans="1:175" x14ac:dyDescent="0.2">
      <c r="A209" t="s">
        <v>208</v>
      </c>
      <c r="B209" t="s">
        <v>225</v>
      </c>
      <c r="C209" t="s">
        <v>235</v>
      </c>
      <c r="D209">
        <v>219</v>
      </c>
      <c r="E209" s="33">
        <v>73.632109999999997</v>
      </c>
      <c r="F209" s="33">
        <v>70.271289999999993</v>
      </c>
      <c r="G209" s="33">
        <v>70.007829999999998</v>
      </c>
      <c r="H209" s="33">
        <v>74.74794</v>
      </c>
      <c r="I209" s="33">
        <v>78.505189999999999</v>
      </c>
      <c r="J209" s="33">
        <v>94.33896</v>
      </c>
      <c r="K209" s="33">
        <v>135.21709999999999</v>
      </c>
      <c r="L209" s="33">
        <v>203.36089999999999</v>
      </c>
      <c r="M209" s="33">
        <v>247.34739999999999</v>
      </c>
      <c r="N209" s="33">
        <v>272.7047</v>
      </c>
      <c r="O209" s="33">
        <v>289.56009999999998</v>
      </c>
      <c r="P209" s="33">
        <v>301.57799999999997</v>
      </c>
      <c r="Q209" s="33">
        <v>305.30130000000003</v>
      </c>
      <c r="R209" s="33">
        <v>302.40769999999998</v>
      </c>
      <c r="S209" s="33">
        <v>285.94150000000002</v>
      </c>
      <c r="T209" s="33">
        <v>232.73609999999999</v>
      </c>
      <c r="U209" s="33">
        <v>176.38820000000001</v>
      </c>
      <c r="V209" s="33">
        <v>152.685</v>
      </c>
      <c r="W209" s="33">
        <v>137.68879999999999</v>
      </c>
      <c r="X209" s="33">
        <v>133.09790000000001</v>
      </c>
      <c r="Y209" s="33">
        <v>122.1737</v>
      </c>
      <c r="Z209" s="33">
        <v>109.0508</v>
      </c>
      <c r="AA209" s="33">
        <v>89.097139999999996</v>
      </c>
      <c r="AB209" s="33">
        <v>76.616879999999995</v>
      </c>
      <c r="AC209" s="33">
        <v>1.356004</v>
      </c>
      <c r="AD209" s="33">
        <v>-0.30563970000000001</v>
      </c>
      <c r="AE209" s="33">
        <v>-0.55974690000000005</v>
      </c>
      <c r="AF209" s="33">
        <v>0.58578339999999995</v>
      </c>
      <c r="AG209" s="33">
        <v>-3.0914600000000001</v>
      </c>
      <c r="AH209" s="33">
        <v>-6.462968</v>
      </c>
      <c r="AI209" s="33">
        <v>-7.982278</v>
      </c>
      <c r="AJ209" s="33">
        <v>-2.525156</v>
      </c>
      <c r="AK209" s="33">
        <v>-6.7559290000000001</v>
      </c>
      <c r="AL209" s="33">
        <v>-9.5704360000000008</v>
      </c>
      <c r="AM209" s="33">
        <v>-10.52806</v>
      </c>
      <c r="AN209" s="33">
        <v>-10.85924</v>
      </c>
      <c r="AO209" s="33">
        <v>-10.75108</v>
      </c>
      <c r="AP209" s="33">
        <v>-14.22852</v>
      </c>
      <c r="AQ209" s="33">
        <v>-11.92492</v>
      </c>
      <c r="AR209" s="33">
        <v>5.5568530000000003</v>
      </c>
      <c r="AS209" s="33">
        <v>5.6050769999999996</v>
      </c>
      <c r="AT209" s="33">
        <v>4.386628</v>
      </c>
      <c r="AU209" s="33">
        <v>0.48849619999999999</v>
      </c>
      <c r="AV209" s="33">
        <v>-0.50998529999999997</v>
      </c>
      <c r="AW209" s="33">
        <v>2.6250239999999998</v>
      </c>
      <c r="AX209" s="33">
        <v>0.65314309999999998</v>
      </c>
      <c r="AY209" s="33">
        <v>-1.7856540000000001</v>
      </c>
      <c r="AZ209" s="33">
        <v>-0.66739090000000001</v>
      </c>
      <c r="BA209" s="33">
        <v>3.57525</v>
      </c>
      <c r="BB209" s="33">
        <v>1.7333829999999999</v>
      </c>
      <c r="BC209" s="33">
        <v>1.542618</v>
      </c>
      <c r="BD209" s="33">
        <v>2.971406</v>
      </c>
      <c r="BE209" s="33">
        <v>-0.82386570000000003</v>
      </c>
      <c r="BF209" s="33">
        <v>-3.9734780000000001</v>
      </c>
      <c r="BG209" s="33">
        <v>-4.9706140000000003</v>
      </c>
      <c r="BH209" s="33">
        <v>1.320891</v>
      </c>
      <c r="BI209" s="33">
        <v>-2.6462029999999999</v>
      </c>
      <c r="BJ209" s="33">
        <v>-5.117013</v>
      </c>
      <c r="BK209" s="33">
        <v>-6.1621379999999997</v>
      </c>
      <c r="BL209" s="33">
        <v>-6.0890779999999998</v>
      </c>
      <c r="BM209" s="33">
        <v>-6.0100439999999997</v>
      </c>
      <c r="BN209" s="33">
        <v>-9.8199900000000007</v>
      </c>
      <c r="BO209" s="33">
        <v>-7.7283179999999998</v>
      </c>
      <c r="BP209" s="33">
        <v>9.0898479999999999</v>
      </c>
      <c r="BQ209" s="33">
        <v>8.8736549999999994</v>
      </c>
      <c r="BR209" s="33">
        <v>7.5163149999999996</v>
      </c>
      <c r="BS209" s="33">
        <v>3.8516710000000001</v>
      </c>
      <c r="BT209" s="33">
        <v>2.6812879999999999</v>
      </c>
      <c r="BU209" s="33">
        <v>5.281758</v>
      </c>
      <c r="BV209" s="33">
        <v>3.6082079999999999</v>
      </c>
      <c r="BW209" s="33">
        <v>0.5193236</v>
      </c>
      <c r="BX209" s="33">
        <v>1.0507839999999999</v>
      </c>
      <c r="BY209" s="33">
        <v>5.1122920000000001</v>
      </c>
      <c r="BZ209" s="33">
        <v>3.1456029999999999</v>
      </c>
      <c r="CA209" s="33">
        <v>2.99871</v>
      </c>
      <c r="CB209" s="33">
        <v>4.6236800000000002</v>
      </c>
      <c r="CC209" s="33">
        <v>0.74666330000000003</v>
      </c>
      <c r="CD209" s="33">
        <v>-2.2492640000000002</v>
      </c>
      <c r="CE209" s="33">
        <v>-2.884744</v>
      </c>
      <c r="CF209" s="33">
        <v>3.9846509999999999</v>
      </c>
      <c r="CG209" s="33">
        <v>0.20017989999999999</v>
      </c>
      <c r="CH209" s="33">
        <v>-2.0325859999999998</v>
      </c>
      <c r="CI209" s="33">
        <v>-3.1383130000000001</v>
      </c>
      <c r="CJ209" s="33">
        <v>-2.7852809999999999</v>
      </c>
      <c r="CK209" s="33">
        <v>-2.7264140000000001</v>
      </c>
      <c r="CL209" s="33">
        <v>-6.7666560000000002</v>
      </c>
      <c r="CM209" s="33">
        <v>-4.8217629999999998</v>
      </c>
      <c r="CN209" s="33">
        <v>11.53679</v>
      </c>
      <c r="CO209" s="33">
        <v>11.137460000000001</v>
      </c>
      <c r="CP209" s="33">
        <v>9.6839259999999996</v>
      </c>
      <c r="CQ209" s="33">
        <v>6.1809960000000004</v>
      </c>
      <c r="CR209" s="33">
        <v>4.8915540000000002</v>
      </c>
      <c r="CS209" s="33">
        <v>7.1218029999999999</v>
      </c>
      <c r="CT209" s="33">
        <v>5.6548780000000001</v>
      </c>
      <c r="CU209" s="33">
        <v>2.1157439999999998</v>
      </c>
      <c r="CV209" s="33">
        <v>2.2407859999999999</v>
      </c>
      <c r="CW209" s="33">
        <v>6.6493349999999998</v>
      </c>
      <c r="CX209" s="33">
        <v>4.5578240000000001</v>
      </c>
      <c r="CY209" s="33">
        <v>4.4548019999999999</v>
      </c>
      <c r="CZ209" s="33">
        <v>6.2759549999999997</v>
      </c>
      <c r="DA209" s="33">
        <v>2.3171919999999999</v>
      </c>
      <c r="DB209" s="33">
        <v>-0.52505029999999997</v>
      </c>
      <c r="DC209" s="33">
        <v>-0.79887490000000005</v>
      </c>
      <c r="DD209" s="33">
        <v>6.6484120000000004</v>
      </c>
      <c r="DE209" s="33">
        <v>3.0465629999999999</v>
      </c>
      <c r="DF209" s="33">
        <v>1.0518419999999999</v>
      </c>
      <c r="DG209" s="33">
        <v>-0.1144873</v>
      </c>
      <c r="DH209" s="33">
        <v>0.51851559999999997</v>
      </c>
      <c r="DI209" s="33">
        <v>0.55721489999999996</v>
      </c>
      <c r="DJ209" s="33">
        <v>-3.7133210000000001</v>
      </c>
      <c r="DK209" s="33">
        <v>-1.915208</v>
      </c>
      <c r="DL209" s="33">
        <v>13.98373</v>
      </c>
      <c r="DM209" s="33">
        <v>13.40127</v>
      </c>
      <c r="DN209" s="33">
        <v>11.85154</v>
      </c>
      <c r="DO209" s="33">
        <v>8.5103209999999994</v>
      </c>
      <c r="DP209" s="33">
        <v>7.10182</v>
      </c>
      <c r="DQ209" s="33">
        <v>8.9618490000000008</v>
      </c>
      <c r="DR209" s="33">
        <v>7.7015469999999997</v>
      </c>
      <c r="DS209" s="33">
        <v>3.712164</v>
      </c>
      <c r="DT209" s="33">
        <v>3.4307889999999999</v>
      </c>
      <c r="DU209" s="33">
        <v>8.8685810000000007</v>
      </c>
      <c r="DV209" s="33">
        <v>6.5968460000000002</v>
      </c>
      <c r="DW209" s="33">
        <v>6.5571669999999997</v>
      </c>
      <c r="DX209" s="33">
        <v>8.6615769999999994</v>
      </c>
      <c r="DY209" s="33">
        <v>4.5847860000000003</v>
      </c>
      <c r="DZ209" s="33">
        <v>1.96444</v>
      </c>
      <c r="EA209" s="33">
        <v>2.21279</v>
      </c>
      <c r="EB209" s="33">
        <v>10.49446</v>
      </c>
      <c r="EC209" s="33">
        <v>7.1562890000000001</v>
      </c>
      <c r="ED209" s="33">
        <v>5.5052649999999996</v>
      </c>
      <c r="EE209" s="33">
        <v>4.251436</v>
      </c>
      <c r="EF209" s="33">
        <v>5.2886740000000003</v>
      </c>
      <c r="EG209" s="33">
        <v>5.298254</v>
      </c>
      <c r="EH209" s="33">
        <v>0.6952083</v>
      </c>
      <c r="EI209" s="33">
        <v>2.2813949999999998</v>
      </c>
      <c r="EJ209" s="33">
        <v>17.516729999999999</v>
      </c>
      <c r="EK209" s="33">
        <v>16.66985</v>
      </c>
      <c r="EL209" s="33">
        <v>14.98122</v>
      </c>
      <c r="EM209" s="33">
        <v>11.8735</v>
      </c>
      <c r="EN209" s="33">
        <v>10.293089999999999</v>
      </c>
      <c r="EO209" s="33">
        <v>11.61858</v>
      </c>
      <c r="EP209" s="33">
        <v>10.656610000000001</v>
      </c>
      <c r="EQ209" s="33">
        <v>6.0171409999999996</v>
      </c>
      <c r="ER209" s="33">
        <v>5.1489630000000002</v>
      </c>
      <c r="ES209" s="33">
        <v>73.954470000000001</v>
      </c>
      <c r="ET209" s="33">
        <v>74.265379999999993</v>
      </c>
      <c r="EU209" s="33">
        <v>73.08878</v>
      </c>
      <c r="EV209" s="33">
        <v>72.888769999999994</v>
      </c>
      <c r="EW209" s="33">
        <v>72.592979999999997</v>
      </c>
      <c r="EX209" s="33">
        <v>72.420199999999994</v>
      </c>
      <c r="EY209" s="33">
        <v>72.028319999999994</v>
      </c>
      <c r="EZ209" s="33">
        <v>71.925290000000004</v>
      </c>
      <c r="FA209" s="33">
        <v>76.648989999999998</v>
      </c>
      <c r="FB209" s="33">
        <v>82.438469999999995</v>
      </c>
      <c r="FC209" s="33">
        <v>88.224670000000003</v>
      </c>
      <c r="FD209" s="33">
        <v>92.352800000000002</v>
      </c>
      <c r="FE209" s="33">
        <v>94.423339999999996</v>
      </c>
      <c r="FF209" s="33">
        <v>94.317149999999998</v>
      </c>
      <c r="FG209" s="33">
        <v>93.362989999999996</v>
      </c>
      <c r="FH209" s="33">
        <v>91.469279999999998</v>
      </c>
      <c r="FI209" s="33">
        <v>90.809110000000004</v>
      </c>
      <c r="FJ209" s="33">
        <v>89.559169999999995</v>
      </c>
      <c r="FK209" s="33">
        <v>87.316059999999993</v>
      </c>
      <c r="FL209" s="33">
        <v>83.721419999999995</v>
      </c>
      <c r="FM209" s="33">
        <v>80.387259999999998</v>
      </c>
      <c r="FN209" s="33">
        <v>78.907380000000003</v>
      </c>
      <c r="FO209" s="33">
        <v>77.405500000000004</v>
      </c>
      <c r="FP209" s="33">
        <v>76.248360000000005</v>
      </c>
      <c r="FQ209" s="33">
        <v>79.549430000000001</v>
      </c>
      <c r="FR209" s="33">
        <v>4.6684029999999996</v>
      </c>
      <c r="FS209">
        <v>0</v>
      </c>
    </row>
    <row r="210" spans="1:175" x14ac:dyDescent="0.2">
      <c r="A210" t="s">
        <v>208</v>
      </c>
      <c r="B210" t="s">
        <v>226</v>
      </c>
      <c r="C210">
        <v>42978</v>
      </c>
      <c r="D210">
        <v>152</v>
      </c>
      <c r="E210" s="33">
        <v>250.42850000000001</v>
      </c>
      <c r="F210" s="33">
        <v>239.17490000000001</v>
      </c>
      <c r="G210" s="33">
        <v>222.8605</v>
      </c>
      <c r="H210" s="33">
        <v>214.6739</v>
      </c>
      <c r="I210" s="33">
        <v>218.30019999999999</v>
      </c>
      <c r="J210" s="33">
        <v>209.92189999999999</v>
      </c>
      <c r="K210" s="33">
        <v>215.8099</v>
      </c>
      <c r="L210" s="33">
        <v>225.27099999999999</v>
      </c>
      <c r="M210" s="33">
        <v>214.06739999999999</v>
      </c>
      <c r="N210" s="33">
        <v>212.70769999999999</v>
      </c>
      <c r="O210" s="33">
        <v>219.86680000000001</v>
      </c>
      <c r="P210" s="33">
        <v>221.733</v>
      </c>
      <c r="Q210" s="33">
        <v>211.77869999999999</v>
      </c>
      <c r="R210" s="33">
        <v>194.87989999999999</v>
      </c>
      <c r="S210" s="33">
        <v>196.7672</v>
      </c>
      <c r="T210" s="33">
        <v>202.50579999999999</v>
      </c>
      <c r="U210" s="33">
        <v>215.46350000000001</v>
      </c>
      <c r="V210" s="33">
        <v>230.54920000000001</v>
      </c>
      <c r="W210" s="33">
        <v>229.75409999999999</v>
      </c>
      <c r="X210" s="33">
        <v>235.8724</v>
      </c>
      <c r="Y210" s="33">
        <v>241.10929999999999</v>
      </c>
      <c r="Z210" s="33">
        <v>254.25460000000001</v>
      </c>
      <c r="AA210" s="33">
        <v>270.27379999999999</v>
      </c>
      <c r="AB210" s="33">
        <v>276.29039999999998</v>
      </c>
      <c r="AC210" s="33">
        <v>-61.42107</v>
      </c>
      <c r="AD210" s="33">
        <v>-52.356009999999998</v>
      </c>
      <c r="AE210" s="33">
        <v>-40.847679999999997</v>
      </c>
      <c r="AF210" s="33">
        <v>-43.651260000000001</v>
      </c>
      <c r="AG210" s="33">
        <v>-39.938470000000002</v>
      </c>
      <c r="AH210" s="33">
        <v>-45.736649999999997</v>
      </c>
      <c r="AI210" s="33">
        <v>-51.970440000000004</v>
      </c>
      <c r="AJ210" s="33">
        <v>-39.410209999999999</v>
      </c>
      <c r="AK210" s="33">
        <v>-44.017040000000001</v>
      </c>
      <c r="AL210" s="33">
        <v>-52.82743</v>
      </c>
      <c r="AM210" s="33">
        <v>-26.709949999999999</v>
      </c>
      <c r="AN210" s="33">
        <v>-7.1641389999999996</v>
      </c>
      <c r="AO210" s="33">
        <v>-15.47522</v>
      </c>
      <c r="AP210" s="33">
        <v>-26.393889999999999</v>
      </c>
      <c r="AQ210" s="33">
        <v>-30.61402</v>
      </c>
      <c r="AR210" s="33">
        <v>-25.770199999999999</v>
      </c>
      <c r="AS210" s="33">
        <v>-5.6338629999999998</v>
      </c>
      <c r="AT210" s="33">
        <v>-1.242229</v>
      </c>
      <c r="AU210" s="33">
        <v>-35.803249999999998</v>
      </c>
      <c r="AV210" s="33">
        <v>-45.80254</v>
      </c>
      <c r="AW210" s="33">
        <v>-64.515739999999994</v>
      </c>
      <c r="AX210" s="33">
        <v>-71.383399999999995</v>
      </c>
      <c r="AY210" s="33">
        <v>-55.162660000000002</v>
      </c>
      <c r="AZ210" s="33">
        <v>-54.37744</v>
      </c>
      <c r="BA210" s="33">
        <v>-47.207979999999999</v>
      </c>
      <c r="BB210" s="33">
        <v>-38.433700000000002</v>
      </c>
      <c r="BC210" s="33">
        <v>-26.001359999999998</v>
      </c>
      <c r="BD210" s="33">
        <v>-29.022069999999999</v>
      </c>
      <c r="BE210" s="33">
        <v>-25.974049999999998</v>
      </c>
      <c r="BF210" s="33">
        <v>-32.460450000000002</v>
      </c>
      <c r="BG210" s="33">
        <v>-38.256770000000003</v>
      </c>
      <c r="BH210" s="33">
        <v>-26.336970000000001</v>
      </c>
      <c r="BI210" s="33">
        <v>-30.64573</v>
      </c>
      <c r="BJ210" s="33">
        <v>-37.977020000000003</v>
      </c>
      <c r="BK210" s="33">
        <v>-13.894550000000001</v>
      </c>
      <c r="BL210" s="33">
        <v>6.9911260000000004</v>
      </c>
      <c r="BM210" s="33">
        <v>-2.5582340000000001</v>
      </c>
      <c r="BN210" s="33">
        <v>-13.44477</v>
      </c>
      <c r="BO210" s="33">
        <v>-17.204809999999998</v>
      </c>
      <c r="BP210" s="33">
        <v>-11.702349999999999</v>
      </c>
      <c r="BQ210" s="33">
        <v>7.6618909999999998</v>
      </c>
      <c r="BR210" s="33">
        <v>11.769909999999999</v>
      </c>
      <c r="BS210" s="33">
        <v>-22.60294</v>
      </c>
      <c r="BT210" s="33">
        <v>-32.334299999999999</v>
      </c>
      <c r="BU210" s="33">
        <v>-51.838650000000001</v>
      </c>
      <c r="BV210" s="33">
        <v>-58.471400000000003</v>
      </c>
      <c r="BW210" s="33">
        <v>-42.157209999999999</v>
      </c>
      <c r="BX210" s="33">
        <v>-41.259340000000002</v>
      </c>
      <c r="BY210" s="33">
        <v>-37.364040000000003</v>
      </c>
      <c r="BZ210" s="33">
        <v>-28.791139999999999</v>
      </c>
      <c r="CA210" s="33">
        <v>-15.71884</v>
      </c>
      <c r="CB210" s="33">
        <v>-18.889939999999999</v>
      </c>
      <c r="CC210" s="33">
        <v>-16.302340000000001</v>
      </c>
      <c r="CD210" s="33">
        <v>-23.26539</v>
      </c>
      <c r="CE210" s="33">
        <v>-28.75872</v>
      </c>
      <c r="CF210" s="33">
        <v>-17.28248</v>
      </c>
      <c r="CG210" s="33">
        <v>-21.384799999999998</v>
      </c>
      <c r="CH210" s="33">
        <v>-27.691680000000002</v>
      </c>
      <c r="CI210" s="33">
        <v>-5.0186479999999998</v>
      </c>
      <c r="CJ210" s="33">
        <v>16.795020000000001</v>
      </c>
      <c r="CK210" s="33">
        <v>6.3880280000000003</v>
      </c>
      <c r="CL210" s="33">
        <v>-4.4762529999999998</v>
      </c>
      <c r="CM210" s="33">
        <v>-7.9176289999999998</v>
      </c>
      <c r="CN210" s="33">
        <v>-1.958996</v>
      </c>
      <c r="CO210" s="33">
        <v>16.87049</v>
      </c>
      <c r="CP210" s="33">
        <v>20.782080000000001</v>
      </c>
      <c r="CQ210" s="33">
        <v>-13.46044</v>
      </c>
      <c r="CR210" s="33">
        <v>-23.006239999999998</v>
      </c>
      <c r="CS210" s="33">
        <v>-43.058540000000001</v>
      </c>
      <c r="CT210" s="33">
        <v>-49.528579999999998</v>
      </c>
      <c r="CU210" s="33">
        <v>-33.14967</v>
      </c>
      <c r="CV210" s="33">
        <v>-32.173780000000001</v>
      </c>
      <c r="CW210" s="33">
        <v>-27.520099999999999</v>
      </c>
      <c r="CX210" s="33">
        <v>-19.148579999999999</v>
      </c>
      <c r="CY210" s="33">
        <v>-5.4363200000000003</v>
      </c>
      <c r="CZ210" s="33">
        <v>-8.7578099999999992</v>
      </c>
      <c r="DA210" s="33">
        <v>-6.6306269999999996</v>
      </c>
      <c r="DB210" s="33">
        <v>-14.07033</v>
      </c>
      <c r="DC210" s="33">
        <v>-19.260670000000001</v>
      </c>
      <c r="DD210" s="33">
        <v>-8.2279929999999997</v>
      </c>
      <c r="DE210" s="33">
        <v>-12.12387</v>
      </c>
      <c r="DF210" s="33">
        <v>-17.40634</v>
      </c>
      <c r="DG210" s="33">
        <v>3.8572549999999999</v>
      </c>
      <c r="DH210" s="33">
        <v>26.59891</v>
      </c>
      <c r="DI210" s="33">
        <v>15.334289999999999</v>
      </c>
      <c r="DJ210" s="33">
        <v>4.4922649999999997</v>
      </c>
      <c r="DK210" s="33">
        <v>1.3695520000000001</v>
      </c>
      <c r="DL210" s="33">
        <v>7.7843559999999998</v>
      </c>
      <c r="DM210" s="33">
        <v>26.079090000000001</v>
      </c>
      <c r="DN210" s="33">
        <v>29.794250000000002</v>
      </c>
      <c r="DO210" s="33">
        <v>-4.3179410000000003</v>
      </c>
      <c r="DP210" s="33">
        <v>-13.678179999999999</v>
      </c>
      <c r="DQ210" s="33">
        <v>-34.27843</v>
      </c>
      <c r="DR210" s="33">
        <v>-40.585760000000001</v>
      </c>
      <c r="DS210" s="33">
        <v>-24.142130000000002</v>
      </c>
      <c r="DT210" s="33">
        <v>-23.08822</v>
      </c>
      <c r="DU210" s="33">
        <v>-13.30701</v>
      </c>
      <c r="DV210" s="33">
        <v>-5.2262639999999996</v>
      </c>
      <c r="DW210" s="33">
        <v>9.4100040000000007</v>
      </c>
      <c r="DX210" s="33">
        <v>5.871378</v>
      </c>
      <c r="DY210" s="33">
        <v>7.3337909999999997</v>
      </c>
      <c r="DZ210" s="33">
        <v>-0.79412700000000003</v>
      </c>
      <c r="EA210" s="33">
        <v>-5.547002</v>
      </c>
      <c r="EB210" s="33">
        <v>4.8452500000000001</v>
      </c>
      <c r="EC210" s="33">
        <v>1.2474400000000001</v>
      </c>
      <c r="ED210" s="33">
        <v>-2.5559319999999999</v>
      </c>
      <c r="EE210" s="33">
        <v>16.672650000000001</v>
      </c>
      <c r="EF210" s="33">
        <v>40.754179999999998</v>
      </c>
      <c r="EG210" s="33">
        <v>28.251270000000002</v>
      </c>
      <c r="EH210" s="33">
        <v>17.441379999999999</v>
      </c>
      <c r="EI210" s="33">
        <v>14.77877</v>
      </c>
      <c r="EJ210" s="33">
        <v>21.852209999999999</v>
      </c>
      <c r="EK210" s="33">
        <v>39.374839999999999</v>
      </c>
      <c r="EL210" s="33">
        <v>42.80639</v>
      </c>
      <c r="EM210" s="33">
        <v>8.8823749999999997</v>
      </c>
      <c r="EN210" s="33">
        <v>-0.20993790000000001</v>
      </c>
      <c r="EO210" s="33">
        <v>-21.60134</v>
      </c>
      <c r="EP210" s="33">
        <v>-27.673760000000001</v>
      </c>
      <c r="EQ210" s="33">
        <v>-11.13668</v>
      </c>
      <c r="ER210" s="33">
        <v>-9.9701170000000001</v>
      </c>
      <c r="ES210" s="33">
        <v>73.578770000000006</v>
      </c>
      <c r="ET210" s="33">
        <v>72.852419999999995</v>
      </c>
      <c r="EU210" s="33">
        <v>72.331659999999999</v>
      </c>
      <c r="EV210" s="33">
        <v>72.103219999999993</v>
      </c>
      <c r="EW210" s="33">
        <v>71.964259999999996</v>
      </c>
      <c r="EX210" s="33">
        <v>71.899609999999996</v>
      </c>
      <c r="EY210" s="33">
        <v>71.240210000000005</v>
      </c>
      <c r="EZ210" s="33">
        <v>71.246639999999999</v>
      </c>
      <c r="FA210" s="33">
        <v>74.377510000000001</v>
      </c>
      <c r="FB210" s="33">
        <v>78.493679999999998</v>
      </c>
      <c r="FC210" s="33">
        <v>81.956890000000001</v>
      </c>
      <c r="FD210" s="33">
        <v>85.482110000000006</v>
      </c>
      <c r="FE210" s="33">
        <v>88.821510000000004</v>
      </c>
      <c r="FF210" s="33">
        <v>88.259519999999995</v>
      </c>
      <c r="FG210" s="33">
        <v>87.415049999999994</v>
      </c>
      <c r="FH210" s="33">
        <v>84.962010000000006</v>
      </c>
      <c r="FI210" s="33">
        <v>86.180019999999999</v>
      </c>
      <c r="FJ210" s="33">
        <v>85.855800000000002</v>
      </c>
      <c r="FK210" s="33">
        <v>83.677040000000005</v>
      </c>
      <c r="FL210" s="33">
        <v>79.314239999999998</v>
      </c>
      <c r="FM210" s="33">
        <v>77.095309999999998</v>
      </c>
      <c r="FN210" s="33">
        <v>75.416079999999994</v>
      </c>
      <c r="FO210" s="33">
        <v>73.910910000000001</v>
      </c>
      <c r="FP210" s="33">
        <v>72.253280000000004</v>
      </c>
      <c r="FQ210" s="33">
        <v>347.25529999999998</v>
      </c>
      <c r="FR210" s="33">
        <v>16.833189999999998</v>
      </c>
      <c r="FS210">
        <v>0</v>
      </c>
    </row>
    <row r="211" spans="1:175" x14ac:dyDescent="0.2">
      <c r="A211" t="s">
        <v>208</v>
      </c>
      <c r="B211" t="s">
        <v>226</v>
      </c>
      <c r="C211">
        <v>42979</v>
      </c>
      <c r="D211">
        <v>152</v>
      </c>
      <c r="E211" s="33">
        <v>246.2373</v>
      </c>
      <c r="F211" s="33">
        <v>238.6891</v>
      </c>
      <c r="G211" s="33">
        <v>229.4512</v>
      </c>
      <c r="H211" s="33">
        <v>224.01949999999999</v>
      </c>
      <c r="I211" s="33">
        <v>227.77209999999999</v>
      </c>
      <c r="J211" s="33">
        <v>221.6627</v>
      </c>
      <c r="K211" s="33">
        <v>222.90379999999999</v>
      </c>
      <c r="L211" s="33">
        <v>227.21209999999999</v>
      </c>
      <c r="M211" s="33">
        <v>232.94229999999999</v>
      </c>
      <c r="N211" s="33">
        <v>229.7319</v>
      </c>
      <c r="O211" s="33">
        <v>228.7122</v>
      </c>
      <c r="P211" s="33">
        <v>216.3546</v>
      </c>
      <c r="Q211" s="33">
        <v>215.2681</v>
      </c>
      <c r="R211" s="33">
        <v>191.39660000000001</v>
      </c>
      <c r="S211" s="33">
        <v>187.97389999999999</v>
      </c>
      <c r="T211" s="33">
        <v>202.29570000000001</v>
      </c>
      <c r="U211" s="33">
        <v>213.87790000000001</v>
      </c>
      <c r="V211" s="33">
        <v>222.83510000000001</v>
      </c>
      <c r="W211" s="33">
        <v>236.6891</v>
      </c>
      <c r="X211" s="33">
        <v>236.44880000000001</v>
      </c>
      <c r="Y211" s="33">
        <v>240.6156</v>
      </c>
      <c r="Z211" s="33">
        <v>262.57909999999998</v>
      </c>
      <c r="AA211" s="33">
        <v>276.6601</v>
      </c>
      <c r="AB211" s="33">
        <v>279.22129999999999</v>
      </c>
      <c r="AC211" s="33">
        <v>-74.863339999999994</v>
      </c>
      <c r="AD211" s="33">
        <v>-63.971040000000002</v>
      </c>
      <c r="AE211" s="33">
        <v>-55.164810000000003</v>
      </c>
      <c r="AF211" s="33">
        <v>-53.668190000000003</v>
      </c>
      <c r="AG211" s="33">
        <v>-39.993079999999999</v>
      </c>
      <c r="AH211" s="33">
        <v>-60.120820000000002</v>
      </c>
      <c r="AI211" s="33">
        <v>-56.855879999999999</v>
      </c>
      <c r="AJ211" s="33">
        <v>-59.233260000000001</v>
      </c>
      <c r="AK211" s="33">
        <v>-66.386669999999995</v>
      </c>
      <c r="AL211" s="33">
        <v>-65.168520000000001</v>
      </c>
      <c r="AM211" s="33">
        <v>-45.30986</v>
      </c>
      <c r="AN211" s="33">
        <v>-27.104150000000001</v>
      </c>
      <c r="AO211" s="33">
        <v>-28.875710000000002</v>
      </c>
      <c r="AP211" s="33">
        <v>-58.295490000000001</v>
      </c>
      <c r="AQ211" s="33">
        <v>-59.974310000000003</v>
      </c>
      <c r="AR211" s="33">
        <v>-48.504730000000002</v>
      </c>
      <c r="AS211" s="33">
        <v>-35.866280000000003</v>
      </c>
      <c r="AT211" s="33">
        <v>-23.7347</v>
      </c>
      <c r="AU211" s="33">
        <v>-46.040909999999997</v>
      </c>
      <c r="AV211" s="33">
        <v>-73.52413</v>
      </c>
      <c r="AW211" s="33">
        <v>-85.753619999999998</v>
      </c>
      <c r="AX211" s="33">
        <v>-71.545770000000005</v>
      </c>
      <c r="AY211" s="33">
        <v>-70.170779999999993</v>
      </c>
      <c r="AZ211" s="33">
        <v>-72.396199999999993</v>
      </c>
      <c r="BA211" s="33">
        <v>-59.135309999999997</v>
      </c>
      <c r="BB211" s="33">
        <v>-48.756079999999997</v>
      </c>
      <c r="BC211" s="33">
        <v>-39.817509999999999</v>
      </c>
      <c r="BD211" s="33">
        <v>-39.066479999999999</v>
      </c>
      <c r="BE211" s="33">
        <v>-25.412330000000001</v>
      </c>
      <c r="BF211" s="33">
        <v>-44.672359999999998</v>
      </c>
      <c r="BG211" s="33">
        <v>-42.10266</v>
      </c>
      <c r="BH211" s="33">
        <v>-43.851199999999999</v>
      </c>
      <c r="BI211" s="33">
        <v>-49.630099999999999</v>
      </c>
      <c r="BJ211" s="33">
        <v>-47.17944</v>
      </c>
      <c r="BK211" s="33">
        <v>-28.575980000000001</v>
      </c>
      <c r="BL211" s="33">
        <v>-10.448880000000001</v>
      </c>
      <c r="BM211" s="33">
        <v>-12.19219</v>
      </c>
      <c r="BN211" s="33">
        <v>-39.726509999999998</v>
      </c>
      <c r="BO211" s="33">
        <v>-40.439430000000002</v>
      </c>
      <c r="BP211" s="33">
        <v>-29.25855</v>
      </c>
      <c r="BQ211" s="33">
        <v>-18.302499999999998</v>
      </c>
      <c r="BR211" s="33">
        <v>-7.5379690000000004</v>
      </c>
      <c r="BS211" s="33">
        <v>-29.53755</v>
      </c>
      <c r="BT211" s="33">
        <v>-56.474400000000003</v>
      </c>
      <c r="BU211" s="33">
        <v>-68.230189999999993</v>
      </c>
      <c r="BV211" s="33">
        <v>-53.437730000000002</v>
      </c>
      <c r="BW211" s="33">
        <v>-52.249859999999998</v>
      </c>
      <c r="BX211" s="33">
        <v>-55.598909999999997</v>
      </c>
      <c r="BY211" s="33">
        <v>-48.242130000000003</v>
      </c>
      <c r="BZ211" s="33">
        <v>-38.218240000000002</v>
      </c>
      <c r="CA211" s="33">
        <v>-29.188020000000002</v>
      </c>
      <c r="CB211" s="33">
        <v>-28.953379999999999</v>
      </c>
      <c r="CC211" s="33">
        <v>-15.313750000000001</v>
      </c>
      <c r="CD211" s="33">
        <v>-33.972810000000003</v>
      </c>
      <c r="CE211" s="33">
        <v>-31.884620000000002</v>
      </c>
      <c r="CF211" s="33">
        <v>-33.197629999999997</v>
      </c>
      <c r="CG211" s="33">
        <v>-38.024540000000002</v>
      </c>
      <c r="CH211" s="33">
        <v>-34.720260000000003</v>
      </c>
      <c r="CI211" s="33">
        <v>-16.986149999999999</v>
      </c>
      <c r="CJ211" s="33">
        <v>1.0865089999999999</v>
      </c>
      <c r="CK211" s="33">
        <v>-0.63723149999999995</v>
      </c>
      <c r="CL211" s="33">
        <v>-26.865690000000001</v>
      </c>
      <c r="CM211" s="33">
        <v>-26.90964</v>
      </c>
      <c r="CN211" s="33">
        <v>-15.928699999999999</v>
      </c>
      <c r="CO211" s="33">
        <v>-6.1378719999999998</v>
      </c>
      <c r="CP211" s="33">
        <v>3.6798389999999999</v>
      </c>
      <c r="CQ211" s="33">
        <v>-18.107379999999999</v>
      </c>
      <c r="CR211" s="33">
        <v>-44.665799999999997</v>
      </c>
      <c r="CS211" s="33">
        <v>-56.093530000000001</v>
      </c>
      <c r="CT211" s="33">
        <v>-40.896160000000002</v>
      </c>
      <c r="CU211" s="33">
        <v>-39.837890000000002</v>
      </c>
      <c r="CV211" s="33">
        <v>-43.965159999999997</v>
      </c>
      <c r="CW211" s="33">
        <v>-37.348950000000002</v>
      </c>
      <c r="CX211" s="33">
        <v>-27.680399999999999</v>
      </c>
      <c r="CY211" s="33">
        <v>-18.558530000000001</v>
      </c>
      <c r="CZ211" s="33">
        <v>-18.84028</v>
      </c>
      <c r="DA211" s="33">
        <v>-5.2151699999999996</v>
      </c>
      <c r="DB211" s="33">
        <v>-23.273250000000001</v>
      </c>
      <c r="DC211" s="33">
        <v>-21.66658</v>
      </c>
      <c r="DD211" s="33">
        <v>-22.544060000000002</v>
      </c>
      <c r="DE211" s="33">
        <v>-26.418990000000001</v>
      </c>
      <c r="DF211" s="33">
        <v>-22.26108</v>
      </c>
      <c r="DG211" s="33">
        <v>-5.3963169999999998</v>
      </c>
      <c r="DH211" s="33">
        <v>12.6219</v>
      </c>
      <c r="DI211" s="33">
        <v>10.917719999999999</v>
      </c>
      <c r="DJ211" s="33">
        <v>-14.00487</v>
      </c>
      <c r="DK211" s="33">
        <v>-13.37984</v>
      </c>
      <c r="DL211" s="33">
        <v>-2.5988530000000001</v>
      </c>
      <c r="DM211" s="33">
        <v>6.0267520000000001</v>
      </c>
      <c r="DN211" s="33">
        <v>14.897650000000001</v>
      </c>
      <c r="DO211" s="33">
        <v>-6.677206</v>
      </c>
      <c r="DP211" s="33">
        <v>-32.857199999999999</v>
      </c>
      <c r="DQ211" s="33">
        <v>-43.956859999999999</v>
      </c>
      <c r="DR211" s="33">
        <v>-28.354590000000002</v>
      </c>
      <c r="DS211" s="33">
        <v>-27.425920000000001</v>
      </c>
      <c r="DT211" s="33">
        <v>-32.331409999999998</v>
      </c>
      <c r="DU211" s="33">
        <v>-21.620920000000002</v>
      </c>
      <c r="DV211" s="33">
        <v>-12.46543</v>
      </c>
      <c r="DW211" s="33">
        <v>-3.2112259999999999</v>
      </c>
      <c r="DX211" s="33">
        <v>-4.2385679999999999</v>
      </c>
      <c r="DY211" s="33">
        <v>9.3655749999999998</v>
      </c>
      <c r="DZ211" s="33">
        <v>-7.8247989999999996</v>
      </c>
      <c r="EA211" s="33">
        <v>-6.9133579999999997</v>
      </c>
      <c r="EB211" s="33">
        <v>-7.1620020000000002</v>
      </c>
      <c r="EC211" s="33">
        <v>-9.662407</v>
      </c>
      <c r="ED211" s="33">
        <v>-4.2720060000000002</v>
      </c>
      <c r="EE211" s="33">
        <v>11.33756</v>
      </c>
      <c r="EF211" s="33">
        <v>29.277170000000002</v>
      </c>
      <c r="EG211" s="33">
        <v>27.601240000000001</v>
      </c>
      <c r="EH211" s="33">
        <v>4.5641049999999996</v>
      </c>
      <c r="EI211" s="33">
        <v>6.1550330000000004</v>
      </c>
      <c r="EJ211" s="33">
        <v>16.64733</v>
      </c>
      <c r="EK211" s="33">
        <v>23.590540000000001</v>
      </c>
      <c r="EL211" s="33">
        <v>31.094380000000001</v>
      </c>
      <c r="EM211" s="33">
        <v>9.8261509999999994</v>
      </c>
      <c r="EN211" s="33">
        <v>-15.807460000000001</v>
      </c>
      <c r="EO211" s="33">
        <v>-26.433440000000001</v>
      </c>
      <c r="EP211" s="33">
        <v>-10.246549999999999</v>
      </c>
      <c r="EQ211" s="33">
        <v>-9.5050000000000008</v>
      </c>
      <c r="ER211" s="33">
        <v>-15.53412</v>
      </c>
      <c r="ES211" s="33">
        <v>73.243110000000001</v>
      </c>
      <c r="ET211" s="33">
        <v>73.925120000000007</v>
      </c>
      <c r="EU211" s="33">
        <v>72.383189999999999</v>
      </c>
      <c r="EV211" s="33">
        <v>72.311229999999995</v>
      </c>
      <c r="EW211" s="33">
        <v>71.924710000000005</v>
      </c>
      <c r="EX211" s="33">
        <v>72.089259999999996</v>
      </c>
      <c r="EY211" s="33">
        <v>71.891369999999995</v>
      </c>
      <c r="EZ211" s="33">
        <v>72.118949999999998</v>
      </c>
      <c r="FA211" s="33">
        <v>78.1083</v>
      </c>
      <c r="FB211" s="33">
        <v>85.380070000000003</v>
      </c>
      <c r="FC211" s="33">
        <v>90.641329999999996</v>
      </c>
      <c r="FD211" s="33">
        <v>94.553110000000004</v>
      </c>
      <c r="FE211" s="33">
        <v>94.971900000000005</v>
      </c>
      <c r="FF211" s="33">
        <v>93.723749999999995</v>
      </c>
      <c r="FG211" s="33">
        <v>93.563959999999994</v>
      </c>
      <c r="FH211" s="33">
        <v>93.577479999999994</v>
      </c>
      <c r="FI211" s="33">
        <v>92.783649999999994</v>
      </c>
      <c r="FJ211" s="33">
        <v>90.706729999999993</v>
      </c>
      <c r="FK211" s="33">
        <v>87.2654</v>
      </c>
      <c r="FL211" s="33">
        <v>85.019819999999996</v>
      </c>
      <c r="FM211" s="33">
        <v>81.964439999999996</v>
      </c>
      <c r="FN211" s="33">
        <v>80.610050000000001</v>
      </c>
      <c r="FO211" s="33">
        <v>79.284710000000004</v>
      </c>
      <c r="FP211" s="33">
        <v>78.310609999999997</v>
      </c>
      <c r="FQ211" s="33">
        <v>470.2516</v>
      </c>
      <c r="FR211" s="33">
        <v>22.777149999999999</v>
      </c>
      <c r="FS211">
        <v>0</v>
      </c>
    </row>
    <row r="212" spans="1:175" x14ac:dyDescent="0.2">
      <c r="A212" t="s">
        <v>208</v>
      </c>
      <c r="B212" t="s">
        <v>226</v>
      </c>
      <c r="C212">
        <v>42980</v>
      </c>
      <c r="D212">
        <v>152</v>
      </c>
      <c r="E212" s="33">
        <v>254.33869999999999</v>
      </c>
      <c r="F212" s="33">
        <v>244.6858</v>
      </c>
      <c r="G212" s="33">
        <v>233.97489999999999</v>
      </c>
      <c r="H212" s="33">
        <v>224.4177</v>
      </c>
      <c r="I212" s="33">
        <v>205.5889</v>
      </c>
      <c r="J212" s="33">
        <v>195.13829999999999</v>
      </c>
      <c r="K212" s="33">
        <v>185.20689999999999</v>
      </c>
      <c r="L212" s="33">
        <v>183.43219999999999</v>
      </c>
      <c r="M212" s="33">
        <v>187.8329</v>
      </c>
      <c r="N212" s="33">
        <v>199.26259999999999</v>
      </c>
      <c r="O212" s="33">
        <v>194.6036</v>
      </c>
      <c r="P212" s="33">
        <v>193.5068</v>
      </c>
      <c r="Q212" s="33">
        <v>185.79470000000001</v>
      </c>
      <c r="R212" s="33">
        <v>183.79069999999999</v>
      </c>
      <c r="S212" s="33">
        <v>190.62180000000001</v>
      </c>
      <c r="T212" s="33">
        <v>191.33029999999999</v>
      </c>
      <c r="U212" s="33">
        <v>195.94829999999999</v>
      </c>
      <c r="V212" s="33">
        <v>203.75550000000001</v>
      </c>
      <c r="W212" s="33">
        <v>220.17410000000001</v>
      </c>
      <c r="X212" s="33">
        <v>225.57480000000001</v>
      </c>
      <c r="Y212" s="33">
        <v>218.73480000000001</v>
      </c>
      <c r="Z212" s="33">
        <v>225.49950000000001</v>
      </c>
      <c r="AA212" s="33">
        <v>242.67859999999999</v>
      </c>
      <c r="AB212" s="33">
        <v>247.55709999999999</v>
      </c>
      <c r="AC212" s="33">
        <v>-72.663439999999994</v>
      </c>
      <c r="AD212" s="33">
        <v>-67.750429999999994</v>
      </c>
      <c r="AE212" s="33">
        <v>-56.099699999999999</v>
      </c>
      <c r="AF212" s="33">
        <v>-56.014180000000003</v>
      </c>
      <c r="AG212" s="33">
        <v>-63.479129999999998</v>
      </c>
      <c r="AH212" s="33">
        <v>-45.314639999999997</v>
      </c>
      <c r="AI212" s="33">
        <v>-38.00853</v>
      </c>
      <c r="AJ212" s="33">
        <v>-35.163760000000003</v>
      </c>
      <c r="AK212" s="33">
        <v>-30.35398</v>
      </c>
      <c r="AL212" s="33">
        <v>-32.867159999999998</v>
      </c>
      <c r="AM212" s="33">
        <v>-30.029440000000001</v>
      </c>
      <c r="AN212" s="33">
        <v>-6.4258629999999997</v>
      </c>
      <c r="AO212" s="33">
        <v>-9.564622</v>
      </c>
      <c r="AP212" s="33">
        <v>-5.1707900000000002</v>
      </c>
      <c r="AQ212" s="33">
        <v>6.592066</v>
      </c>
      <c r="AR212" s="33">
        <v>10.19007</v>
      </c>
      <c r="AS212" s="33">
        <v>10.71693</v>
      </c>
      <c r="AT212" s="33">
        <v>9.9745500000000007</v>
      </c>
      <c r="AU212" s="33">
        <v>4.4604160000000004</v>
      </c>
      <c r="AV212" s="33">
        <v>-2.7165159999999999</v>
      </c>
      <c r="AW212" s="33">
        <v>-16.38664</v>
      </c>
      <c r="AX212" s="33">
        <v>-30.766590000000001</v>
      </c>
      <c r="AY212" s="33">
        <v>-15.013780000000001</v>
      </c>
      <c r="AZ212" s="33">
        <v>-27.056349999999998</v>
      </c>
      <c r="BA212" s="33">
        <v>-60.589469999999999</v>
      </c>
      <c r="BB212" s="33">
        <v>-54.90117</v>
      </c>
      <c r="BC212" s="33">
        <v>-44.129309999999997</v>
      </c>
      <c r="BD212" s="33">
        <v>-44.542459999999998</v>
      </c>
      <c r="BE212" s="33">
        <v>-51.704059999999998</v>
      </c>
      <c r="BF212" s="33">
        <v>-35.179789999999997</v>
      </c>
      <c r="BG212" s="33">
        <v>-28.149069999999998</v>
      </c>
      <c r="BH212" s="33">
        <v>-24.99061</v>
      </c>
      <c r="BI212" s="33">
        <v>-18.62143</v>
      </c>
      <c r="BJ212" s="33">
        <v>-19.70025</v>
      </c>
      <c r="BK212" s="33">
        <v>-16.285959999999999</v>
      </c>
      <c r="BL212" s="33">
        <v>8.3534459999999999</v>
      </c>
      <c r="BM212" s="33">
        <v>3.4320050000000002</v>
      </c>
      <c r="BN212" s="33">
        <v>8.4829439999999998</v>
      </c>
      <c r="BO212" s="33">
        <v>20.700369999999999</v>
      </c>
      <c r="BP212" s="33">
        <v>22.755379999999999</v>
      </c>
      <c r="BQ212" s="33">
        <v>21.956880000000002</v>
      </c>
      <c r="BR212" s="33">
        <v>22.347169999999998</v>
      </c>
      <c r="BS212" s="33">
        <v>17.44116</v>
      </c>
      <c r="BT212" s="33">
        <v>11.002660000000001</v>
      </c>
      <c r="BU212" s="33">
        <v>-2.2513190000000001</v>
      </c>
      <c r="BV212" s="33">
        <v>-15.92353</v>
      </c>
      <c r="BW212" s="33">
        <v>0.74745139999999999</v>
      </c>
      <c r="BX212" s="33">
        <v>-10.53482</v>
      </c>
      <c r="BY212" s="33">
        <v>-52.227069999999998</v>
      </c>
      <c r="BZ212" s="33">
        <v>-46.001820000000002</v>
      </c>
      <c r="CA212" s="33">
        <v>-35.838650000000001</v>
      </c>
      <c r="CB212" s="33">
        <v>-36.597180000000002</v>
      </c>
      <c r="CC212" s="33">
        <v>-43.548690000000001</v>
      </c>
      <c r="CD212" s="33">
        <v>-28.160419999999998</v>
      </c>
      <c r="CE212" s="33">
        <v>-21.320440000000001</v>
      </c>
      <c r="CF212" s="33">
        <v>-17.944710000000001</v>
      </c>
      <c r="CG212" s="33">
        <v>-10.4955</v>
      </c>
      <c r="CH212" s="33">
        <v>-10.580880000000001</v>
      </c>
      <c r="CI212" s="33">
        <v>-6.7672759999999998</v>
      </c>
      <c r="CJ212" s="33">
        <v>18.589549999999999</v>
      </c>
      <c r="CK212" s="33">
        <v>12.43343</v>
      </c>
      <c r="CL212" s="33">
        <v>17.93948</v>
      </c>
      <c r="CM212" s="33">
        <v>30.47174</v>
      </c>
      <c r="CN212" s="33">
        <v>31.458079999999999</v>
      </c>
      <c r="CO212" s="33">
        <v>29.741630000000001</v>
      </c>
      <c r="CP212" s="33">
        <v>30.916409999999999</v>
      </c>
      <c r="CQ212" s="33">
        <v>26.43158</v>
      </c>
      <c r="CR212" s="33">
        <v>20.504519999999999</v>
      </c>
      <c r="CS212" s="33">
        <v>7.538761</v>
      </c>
      <c r="CT212" s="33">
        <v>-5.6432700000000002</v>
      </c>
      <c r="CU212" s="33">
        <v>11.663629999999999</v>
      </c>
      <c r="CV212" s="33">
        <v>0.90794889999999995</v>
      </c>
      <c r="CW212" s="33">
        <v>-43.864669999999997</v>
      </c>
      <c r="CX212" s="33">
        <v>-37.102469999999997</v>
      </c>
      <c r="CY212" s="33">
        <v>-27.547989999999999</v>
      </c>
      <c r="CZ212" s="33">
        <v>-28.651900000000001</v>
      </c>
      <c r="DA212" s="33">
        <v>-35.393320000000003</v>
      </c>
      <c r="DB212" s="33">
        <v>-21.14105</v>
      </c>
      <c r="DC212" s="33">
        <v>-14.491809999999999</v>
      </c>
      <c r="DD212" s="33">
        <v>-10.898809999999999</v>
      </c>
      <c r="DE212" s="33">
        <v>-2.3695729999999999</v>
      </c>
      <c r="DF212" s="33">
        <v>-1.461514</v>
      </c>
      <c r="DG212" s="33">
        <v>2.7514110000000001</v>
      </c>
      <c r="DH212" s="33">
        <v>28.82565</v>
      </c>
      <c r="DI212" s="33">
        <v>21.434850000000001</v>
      </c>
      <c r="DJ212" s="33">
        <v>27.39602</v>
      </c>
      <c r="DK212" s="33">
        <v>40.243110000000001</v>
      </c>
      <c r="DL212" s="33">
        <v>40.160780000000003</v>
      </c>
      <c r="DM212" s="33">
        <v>37.526380000000003</v>
      </c>
      <c r="DN212" s="33">
        <v>39.48565</v>
      </c>
      <c r="DO212" s="33">
        <v>35.421999999999997</v>
      </c>
      <c r="DP212" s="33">
        <v>30.00638</v>
      </c>
      <c r="DQ212" s="33">
        <v>17.32884</v>
      </c>
      <c r="DR212" s="33">
        <v>4.6369889999999998</v>
      </c>
      <c r="DS212" s="33">
        <v>22.579809999999998</v>
      </c>
      <c r="DT212" s="33">
        <v>12.350709999999999</v>
      </c>
      <c r="DU212" s="33">
        <v>-31.790700000000001</v>
      </c>
      <c r="DV212" s="33">
        <v>-24.253209999999999</v>
      </c>
      <c r="DW212" s="33">
        <v>-15.5776</v>
      </c>
      <c r="DX212" s="33">
        <v>-17.18017</v>
      </c>
      <c r="DY212" s="33">
        <v>-23.618259999999999</v>
      </c>
      <c r="DZ212" s="33">
        <v>-11.0062</v>
      </c>
      <c r="EA212" s="33">
        <v>-4.6323460000000001</v>
      </c>
      <c r="EB212" s="33">
        <v>-0.72565480000000004</v>
      </c>
      <c r="EC212" s="33">
        <v>9.3629750000000005</v>
      </c>
      <c r="ED212" s="33">
        <v>11.705399999999999</v>
      </c>
      <c r="EE212" s="33">
        <v>16.494879999999998</v>
      </c>
      <c r="EF212" s="33">
        <v>43.604959999999998</v>
      </c>
      <c r="EG212" s="33">
        <v>34.431480000000001</v>
      </c>
      <c r="EH212" s="33">
        <v>41.049750000000003</v>
      </c>
      <c r="EI212" s="33">
        <v>54.351419999999997</v>
      </c>
      <c r="EJ212" s="33">
        <v>52.726089999999999</v>
      </c>
      <c r="EK212" s="33">
        <v>48.766330000000004</v>
      </c>
      <c r="EL212" s="33">
        <v>51.858269999999997</v>
      </c>
      <c r="EM212" s="33">
        <v>48.402740000000001</v>
      </c>
      <c r="EN212" s="33">
        <v>43.725560000000002</v>
      </c>
      <c r="EO212" s="33">
        <v>31.46416</v>
      </c>
      <c r="EP212" s="33">
        <v>19.480049999999999</v>
      </c>
      <c r="EQ212" s="33">
        <v>38.341030000000003</v>
      </c>
      <c r="ER212" s="33">
        <v>28.872250000000001</v>
      </c>
      <c r="ES212" s="33">
        <v>77.511920000000003</v>
      </c>
      <c r="ET212" s="33">
        <v>76.285709999999995</v>
      </c>
      <c r="EU212" s="33">
        <v>75.455380000000005</v>
      </c>
      <c r="EV212" s="33">
        <v>74.956109999999995</v>
      </c>
      <c r="EW212" s="33">
        <v>74.425889999999995</v>
      </c>
      <c r="EX212" s="33">
        <v>73.908969999999997</v>
      </c>
      <c r="EY212" s="33">
        <v>73.008349999999993</v>
      </c>
      <c r="EZ212" s="33">
        <v>73.235060000000004</v>
      </c>
      <c r="FA212" s="33">
        <v>75.133480000000006</v>
      </c>
      <c r="FB212" s="33">
        <v>79.640370000000004</v>
      </c>
      <c r="FC212" s="33">
        <v>84.465950000000007</v>
      </c>
      <c r="FD212" s="33">
        <v>87.909379999999999</v>
      </c>
      <c r="FE212" s="33">
        <v>92.730440000000002</v>
      </c>
      <c r="FF212" s="33">
        <v>93.787750000000003</v>
      </c>
      <c r="FG212" s="33">
        <v>93.605720000000005</v>
      </c>
      <c r="FH212" s="33">
        <v>92.051839999999999</v>
      </c>
      <c r="FI212" s="33">
        <v>91.875870000000006</v>
      </c>
      <c r="FJ212" s="33">
        <v>92.011539999999997</v>
      </c>
      <c r="FK212" s="33">
        <v>89.888890000000004</v>
      </c>
      <c r="FL212" s="33">
        <v>87.729339999999993</v>
      </c>
      <c r="FM212" s="33">
        <v>85.169200000000004</v>
      </c>
      <c r="FN212" s="33">
        <v>85.876369999999994</v>
      </c>
      <c r="FO212" s="33">
        <v>86.628820000000005</v>
      </c>
      <c r="FP212" s="33">
        <v>87.022909999999996</v>
      </c>
      <c r="FQ212" s="33">
        <v>327.73360000000002</v>
      </c>
      <c r="FR212" s="33">
        <v>16.595389999999998</v>
      </c>
      <c r="FS212">
        <v>0</v>
      </c>
    </row>
    <row r="213" spans="1:175" x14ac:dyDescent="0.2">
      <c r="A213" t="s">
        <v>208</v>
      </c>
      <c r="B213" t="s">
        <v>226</v>
      </c>
      <c r="C213" t="s">
        <v>235</v>
      </c>
      <c r="D213">
        <v>152</v>
      </c>
      <c r="E213" s="33">
        <v>248.3329</v>
      </c>
      <c r="F213" s="33">
        <v>238.93199999999999</v>
      </c>
      <c r="G213" s="33">
        <v>226.1559</v>
      </c>
      <c r="H213" s="33">
        <v>219.3467</v>
      </c>
      <c r="I213" s="33">
        <v>223.0361</v>
      </c>
      <c r="J213" s="33">
        <v>215.79230000000001</v>
      </c>
      <c r="K213" s="33">
        <v>219.35679999999999</v>
      </c>
      <c r="L213" s="33">
        <v>226.2415</v>
      </c>
      <c r="M213" s="33">
        <v>223.50489999999999</v>
      </c>
      <c r="N213" s="33">
        <v>221.21979999999999</v>
      </c>
      <c r="O213" s="33">
        <v>224.2895</v>
      </c>
      <c r="P213" s="33">
        <v>219.0438</v>
      </c>
      <c r="Q213" s="33">
        <v>213.52340000000001</v>
      </c>
      <c r="R213" s="33">
        <v>193.13820000000001</v>
      </c>
      <c r="S213" s="33">
        <v>192.37049999999999</v>
      </c>
      <c r="T213" s="33">
        <v>202.4008</v>
      </c>
      <c r="U213" s="33">
        <v>214.67070000000001</v>
      </c>
      <c r="V213" s="33">
        <v>226.69210000000001</v>
      </c>
      <c r="W213" s="33">
        <v>233.2216</v>
      </c>
      <c r="X213" s="33">
        <v>236.16059999999999</v>
      </c>
      <c r="Y213" s="33">
        <v>240.86250000000001</v>
      </c>
      <c r="Z213" s="33">
        <v>258.41680000000002</v>
      </c>
      <c r="AA213" s="33">
        <v>273.46690000000001</v>
      </c>
      <c r="AB213" s="33">
        <v>277.7559</v>
      </c>
      <c r="AC213" s="33">
        <v>-67.151740000000004</v>
      </c>
      <c r="AD213" s="33">
        <v>-56.761620000000001</v>
      </c>
      <c r="AE213" s="33">
        <v>-45.388280000000002</v>
      </c>
      <c r="AF213" s="33">
        <v>-45.663080000000001</v>
      </c>
      <c r="AG213" s="33">
        <v>-36.573210000000003</v>
      </c>
      <c r="AH213" s="33">
        <v>-49.895519999999998</v>
      </c>
      <c r="AI213" s="33">
        <v>-52.542909999999999</v>
      </c>
      <c r="AJ213" s="33">
        <v>-47.527979999999999</v>
      </c>
      <c r="AK213" s="33">
        <v>-52.476030000000002</v>
      </c>
      <c r="AL213" s="33">
        <v>-55.492629999999998</v>
      </c>
      <c r="AM213" s="33">
        <v>-35.005629999999996</v>
      </c>
      <c r="AN213" s="33">
        <v>-16.34413</v>
      </c>
      <c r="AO213" s="33">
        <v>-21.510449999999999</v>
      </c>
      <c r="AP213" s="33">
        <v>-41.367809999999999</v>
      </c>
      <c r="AQ213" s="33">
        <v>-44.021140000000003</v>
      </c>
      <c r="AR213" s="33">
        <v>-36.103470000000002</v>
      </c>
      <c r="AS213" s="33">
        <v>-19.75498</v>
      </c>
      <c r="AT213" s="33">
        <v>-11.53153</v>
      </c>
      <c r="AU213" s="33">
        <v>-39.592799999999997</v>
      </c>
      <c r="AV213" s="33">
        <v>-58.158650000000002</v>
      </c>
      <c r="AW213" s="33">
        <v>-73.686089999999993</v>
      </c>
      <c r="AX213" s="33">
        <v>-69.350149999999999</v>
      </c>
      <c r="AY213" s="33">
        <v>-61.385080000000002</v>
      </c>
      <c r="AZ213" s="33">
        <v>-62.234259999999999</v>
      </c>
      <c r="BA213" s="33">
        <v>-52.766359999999999</v>
      </c>
      <c r="BB213" s="33">
        <v>-43.021239999999999</v>
      </c>
      <c r="BC213" s="33">
        <v>-31.838180000000001</v>
      </c>
      <c r="BD213" s="33">
        <v>-32.818069999999999</v>
      </c>
      <c r="BE213" s="33">
        <v>-24.30498</v>
      </c>
      <c r="BF213" s="33">
        <v>-37.325240000000001</v>
      </c>
      <c r="BG213" s="33">
        <v>-39.41442</v>
      </c>
      <c r="BH213" s="33">
        <v>-34.360100000000003</v>
      </c>
      <c r="BI213" s="33">
        <v>-39.022530000000003</v>
      </c>
      <c r="BJ213" s="33">
        <v>-41.143880000000003</v>
      </c>
      <c r="BK213" s="33">
        <v>-20.82433</v>
      </c>
      <c r="BL213" s="33">
        <v>-1.40561</v>
      </c>
      <c r="BM213" s="33">
        <v>-7.1030920000000002</v>
      </c>
      <c r="BN213" s="33">
        <v>-26.18591</v>
      </c>
      <c r="BO213" s="33">
        <v>-28.301210000000001</v>
      </c>
      <c r="BP213" s="33">
        <v>-20.05735</v>
      </c>
      <c r="BQ213" s="33">
        <v>-4.9131179999999999</v>
      </c>
      <c r="BR213" s="33">
        <v>2.5075409999999998</v>
      </c>
      <c r="BS213" s="33">
        <v>-25.526319999999998</v>
      </c>
      <c r="BT213" s="33">
        <v>-43.788640000000001</v>
      </c>
      <c r="BU213" s="33">
        <v>-59.441670000000002</v>
      </c>
      <c r="BV213" s="33">
        <v>-55.089359999999999</v>
      </c>
      <c r="BW213" s="33">
        <v>-46.679099999999998</v>
      </c>
      <c r="BX213" s="33">
        <v>-47.957509999999999</v>
      </c>
      <c r="BY213" s="33">
        <v>-42.803089999999997</v>
      </c>
      <c r="BZ213" s="33">
        <v>-33.504689999999997</v>
      </c>
      <c r="CA213" s="33">
        <v>-22.453430000000001</v>
      </c>
      <c r="CB213" s="33">
        <v>-23.921659999999999</v>
      </c>
      <c r="CC213" s="33">
        <v>-15.80804</v>
      </c>
      <c r="CD213" s="33">
        <v>-28.6191</v>
      </c>
      <c r="CE213" s="33">
        <v>-30.321670000000001</v>
      </c>
      <c r="CF213" s="33">
        <v>-25.24006</v>
      </c>
      <c r="CG213" s="33">
        <v>-29.70467</v>
      </c>
      <c r="CH213" s="33">
        <v>-31.205970000000001</v>
      </c>
      <c r="CI213" s="33">
        <v>-11.0024</v>
      </c>
      <c r="CJ213" s="33">
        <v>8.9407639999999997</v>
      </c>
      <c r="CK213" s="33">
        <v>2.8753980000000001</v>
      </c>
      <c r="CL213" s="33">
        <v>-15.670970000000001</v>
      </c>
      <c r="CM213" s="33">
        <v>-17.413630000000001</v>
      </c>
      <c r="CN213" s="33">
        <v>-8.9438490000000002</v>
      </c>
      <c r="CO213" s="33">
        <v>5.3663080000000001</v>
      </c>
      <c r="CP213" s="33">
        <v>12.23096</v>
      </c>
      <c r="CQ213" s="33">
        <v>-15.783910000000001</v>
      </c>
      <c r="CR213" s="33">
        <v>-33.836019999999998</v>
      </c>
      <c r="CS213" s="33">
        <v>-49.576030000000003</v>
      </c>
      <c r="CT213" s="33">
        <v>-45.21237</v>
      </c>
      <c r="CU213" s="33">
        <v>-36.493780000000001</v>
      </c>
      <c r="CV213" s="33">
        <v>-38.069470000000003</v>
      </c>
      <c r="CW213" s="33">
        <v>-32.83981</v>
      </c>
      <c r="CX213" s="33">
        <v>-23.988140000000001</v>
      </c>
      <c r="CY213" s="33">
        <v>-13.068680000000001</v>
      </c>
      <c r="CZ213" s="33">
        <v>-15.02525</v>
      </c>
      <c r="DA213" s="33">
        <v>-7.3111059999999997</v>
      </c>
      <c r="DB213" s="33">
        <v>-19.912960000000002</v>
      </c>
      <c r="DC213" s="33">
        <v>-21.228919999999999</v>
      </c>
      <c r="DD213" s="33">
        <v>-16.120010000000001</v>
      </c>
      <c r="DE213" s="33">
        <v>-20.386810000000001</v>
      </c>
      <c r="DF213" s="33">
        <v>-21.268070000000002</v>
      </c>
      <c r="DG213" s="33">
        <v>-1.180474</v>
      </c>
      <c r="DH213" s="33">
        <v>19.287140000000001</v>
      </c>
      <c r="DI213" s="33">
        <v>12.85389</v>
      </c>
      <c r="DJ213" s="33">
        <v>-5.156034</v>
      </c>
      <c r="DK213" s="33">
        <v>-6.5260579999999999</v>
      </c>
      <c r="DL213" s="33">
        <v>2.1696490000000002</v>
      </c>
      <c r="DM213" s="33">
        <v>15.64573</v>
      </c>
      <c r="DN213" s="33">
        <v>21.95438</v>
      </c>
      <c r="DO213" s="33">
        <v>-6.0415029999999996</v>
      </c>
      <c r="DP213" s="33">
        <v>-23.883400000000002</v>
      </c>
      <c r="DQ213" s="33">
        <v>-39.7104</v>
      </c>
      <c r="DR213" s="33">
        <v>-35.335389999999997</v>
      </c>
      <c r="DS213" s="33">
        <v>-26.30847</v>
      </c>
      <c r="DT213" s="33">
        <v>-28.181429999999999</v>
      </c>
      <c r="DU213" s="33">
        <v>-18.454429999999999</v>
      </c>
      <c r="DV213" s="33">
        <v>-10.24776</v>
      </c>
      <c r="DW213" s="33">
        <v>0.48141699999999998</v>
      </c>
      <c r="DX213" s="33">
        <v>-2.1802440000000001</v>
      </c>
      <c r="DY213" s="33">
        <v>4.9571230000000002</v>
      </c>
      <c r="DZ213" s="33">
        <v>-7.3426780000000003</v>
      </c>
      <c r="EA213" s="33">
        <v>-8.1004339999999999</v>
      </c>
      <c r="EB213" s="33">
        <v>-2.952124</v>
      </c>
      <c r="EC213" s="33">
        <v>-6.9333099999999996</v>
      </c>
      <c r="ED213" s="33">
        <v>-6.9193129999999998</v>
      </c>
      <c r="EE213" s="33">
        <v>13.000830000000001</v>
      </c>
      <c r="EF213" s="33">
        <v>34.225659999999998</v>
      </c>
      <c r="EG213" s="33">
        <v>27.261240000000001</v>
      </c>
      <c r="EH213" s="33">
        <v>10.025869999999999</v>
      </c>
      <c r="EI213" s="33">
        <v>9.1938709999999997</v>
      </c>
      <c r="EJ213" s="33">
        <v>18.215769999999999</v>
      </c>
      <c r="EK213" s="33">
        <v>30.487590000000001</v>
      </c>
      <c r="EL213" s="33">
        <v>35.993450000000003</v>
      </c>
      <c r="EM213" s="33">
        <v>8.0249830000000006</v>
      </c>
      <c r="EN213" s="33">
        <v>-9.5133980000000005</v>
      </c>
      <c r="EO213" s="33">
        <v>-25.465979999999998</v>
      </c>
      <c r="EP213" s="33">
        <v>-21.074590000000001</v>
      </c>
      <c r="EQ213" s="33">
        <v>-11.60249</v>
      </c>
      <c r="ER213" s="33">
        <v>-13.904680000000001</v>
      </c>
      <c r="ES213" s="33">
        <v>73.409009999999995</v>
      </c>
      <c r="ET213" s="33">
        <v>73.397570000000002</v>
      </c>
      <c r="EU213" s="33">
        <v>72.358459999999994</v>
      </c>
      <c r="EV213" s="33">
        <v>72.211370000000002</v>
      </c>
      <c r="EW213" s="33">
        <v>71.944130000000001</v>
      </c>
      <c r="EX213" s="33">
        <v>71.99879</v>
      </c>
      <c r="EY213" s="33">
        <v>71.572450000000003</v>
      </c>
      <c r="EZ213" s="33">
        <v>71.698279999999997</v>
      </c>
      <c r="FA213" s="33">
        <v>76.373729999999995</v>
      </c>
      <c r="FB213" s="33">
        <v>82.100909999999999</v>
      </c>
      <c r="FC213" s="33">
        <v>86.491159999999994</v>
      </c>
      <c r="FD213" s="33">
        <v>90.129099999999994</v>
      </c>
      <c r="FE213" s="33">
        <v>91.97345</v>
      </c>
      <c r="FF213" s="33">
        <v>91.11533</v>
      </c>
      <c r="FG213" s="33">
        <v>90.564239999999998</v>
      </c>
      <c r="FH213" s="33">
        <v>89.409970000000001</v>
      </c>
      <c r="FI213" s="33">
        <v>89.650810000000007</v>
      </c>
      <c r="FJ213" s="33">
        <v>88.334360000000004</v>
      </c>
      <c r="FK213" s="33">
        <v>85.512950000000004</v>
      </c>
      <c r="FL213" s="33">
        <v>82.284499999999994</v>
      </c>
      <c r="FM213" s="33">
        <v>79.582440000000005</v>
      </c>
      <c r="FN213" s="33">
        <v>78.011740000000003</v>
      </c>
      <c r="FO213" s="33">
        <v>76.654489999999996</v>
      </c>
      <c r="FP213" s="33">
        <v>75.352530000000002</v>
      </c>
      <c r="FQ213" s="33">
        <v>397.68259999999998</v>
      </c>
      <c r="FR213" s="33">
        <v>19.31888</v>
      </c>
      <c r="FS213">
        <v>0</v>
      </c>
    </row>
    <row r="214" spans="1:175" x14ac:dyDescent="0.2">
      <c r="A214" t="s">
        <v>208</v>
      </c>
      <c r="B214" t="s">
        <v>217</v>
      </c>
      <c r="C214">
        <v>42978</v>
      </c>
      <c r="D214">
        <v>609</v>
      </c>
      <c r="E214" s="33">
        <v>166.315</v>
      </c>
      <c r="F214" s="33">
        <v>160.08459999999999</v>
      </c>
      <c r="G214" s="33">
        <v>158.63829999999999</v>
      </c>
      <c r="H214" s="33">
        <v>157.6096</v>
      </c>
      <c r="I214" s="33">
        <v>165.64949999999999</v>
      </c>
      <c r="J214" s="33">
        <v>183.22810000000001</v>
      </c>
      <c r="K214" s="33">
        <v>208.8288</v>
      </c>
      <c r="L214" s="33">
        <v>236.22710000000001</v>
      </c>
      <c r="M214" s="33">
        <v>256.19209999999998</v>
      </c>
      <c r="N214" s="33">
        <v>270.69740000000002</v>
      </c>
      <c r="O214" s="33">
        <v>281.637</v>
      </c>
      <c r="P214" s="33">
        <v>290.58710000000002</v>
      </c>
      <c r="Q214" s="33">
        <v>295.94810000000001</v>
      </c>
      <c r="R214" s="33">
        <v>294.09199999999998</v>
      </c>
      <c r="S214" s="33">
        <v>289.93200000000002</v>
      </c>
      <c r="T214" s="33">
        <v>280.20499999999998</v>
      </c>
      <c r="U214" s="33">
        <v>267.7611</v>
      </c>
      <c r="V214" s="33">
        <v>256.9076</v>
      </c>
      <c r="W214" s="33">
        <v>232.4008</v>
      </c>
      <c r="X214" s="33">
        <v>216.55289999999999</v>
      </c>
      <c r="Y214" s="33">
        <v>205.11240000000001</v>
      </c>
      <c r="Z214" s="33">
        <v>197.39510000000001</v>
      </c>
      <c r="AA214" s="33">
        <v>185.4632</v>
      </c>
      <c r="AB214" s="33">
        <v>177.15100000000001</v>
      </c>
      <c r="AC214" s="33">
        <v>2.1249829999999998</v>
      </c>
      <c r="AD214" s="33">
        <v>0.58193649999999997</v>
      </c>
      <c r="AE214" s="33">
        <v>3.676803</v>
      </c>
      <c r="AF214" s="33">
        <v>2.797285</v>
      </c>
      <c r="AG214" s="33">
        <v>2.0520779999999998</v>
      </c>
      <c r="AH214" s="33">
        <v>1.267131</v>
      </c>
      <c r="AI214" s="33">
        <v>-0.120239</v>
      </c>
      <c r="AJ214" s="33">
        <v>0.73397520000000005</v>
      </c>
      <c r="AK214" s="33">
        <v>-1.2112259999999999</v>
      </c>
      <c r="AL214" s="33">
        <v>-5.5556200000000002</v>
      </c>
      <c r="AM214" s="33">
        <v>-4.7656359999999998</v>
      </c>
      <c r="AN214" s="33">
        <v>-4.8348630000000004</v>
      </c>
      <c r="AO214" s="33">
        <v>-1.5335970000000001</v>
      </c>
      <c r="AP214" s="33">
        <v>-2.8028050000000002</v>
      </c>
      <c r="AQ214" s="33">
        <v>-2.529096</v>
      </c>
      <c r="AR214" s="33">
        <v>2.3814150000000001</v>
      </c>
      <c r="AS214" s="33">
        <v>4.8287880000000003</v>
      </c>
      <c r="AT214" s="33">
        <v>3.055752</v>
      </c>
      <c r="AU214" s="33">
        <v>-0.1011349</v>
      </c>
      <c r="AV214" s="33">
        <v>-0.21936020000000001</v>
      </c>
      <c r="AW214" s="33">
        <v>-1.655859</v>
      </c>
      <c r="AX214" s="33">
        <v>-7.1240000000000001E-3</v>
      </c>
      <c r="AY214" s="33">
        <v>0.117658</v>
      </c>
      <c r="AZ214" s="33">
        <v>0.77390360000000002</v>
      </c>
      <c r="BA214" s="33">
        <v>3.8770340000000001</v>
      </c>
      <c r="BB214" s="33">
        <v>2.4343270000000001</v>
      </c>
      <c r="BC214" s="33">
        <v>5.5020829999999998</v>
      </c>
      <c r="BD214" s="33">
        <v>4.6538930000000001</v>
      </c>
      <c r="BE214" s="33">
        <v>3.965576</v>
      </c>
      <c r="BF214" s="33">
        <v>3.342282</v>
      </c>
      <c r="BG214" s="33">
        <v>1.8264260000000001</v>
      </c>
      <c r="BH214" s="33">
        <v>2.9643190000000001</v>
      </c>
      <c r="BI214" s="33">
        <v>1.1563779999999999</v>
      </c>
      <c r="BJ214" s="33">
        <v>-2.999072</v>
      </c>
      <c r="BK214" s="33">
        <v>-2.2768760000000001</v>
      </c>
      <c r="BL214" s="33">
        <v>-2.0778150000000002</v>
      </c>
      <c r="BM214" s="33">
        <v>1.2874620000000001</v>
      </c>
      <c r="BN214" s="33">
        <v>-0.12770809999999999</v>
      </c>
      <c r="BO214" s="33">
        <v>4.5183999999999997E-3</v>
      </c>
      <c r="BP214" s="33">
        <v>4.7697609999999999</v>
      </c>
      <c r="BQ214" s="33">
        <v>7.0381859999999996</v>
      </c>
      <c r="BR214" s="33">
        <v>5.3468210000000003</v>
      </c>
      <c r="BS214" s="33">
        <v>2.24702</v>
      </c>
      <c r="BT214" s="33">
        <v>1.9427449999999999</v>
      </c>
      <c r="BU214" s="33">
        <v>0.43965690000000002</v>
      </c>
      <c r="BV214" s="33">
        <v>2.0434549999999998</v>
      </c>
      <c r="BW214" s="33">
        <v>2.1972879999999999</v>
      </c>
      <c r="BX214" s="33">
        <v>2.7949009999999999</v>
      </c>
      <c r="BY214" s="33">
        <v>5.0904999999999996</v>
      </c>
      <c r="BZ214" s="33">
        <v>3.7172869999999998</v>
      </c>
      <c r="CA214" s="33">
        <v>6.766267</v>
      </c>
      <c r="CB214" s="33">
        <v>5.9397739999999999</v>
      </c>
      <c r="CC214" s="33">
        <v>5.2908590000000002</v>
      </c>
      <c r="CD214" s="33">
        <v>4.7795249999999996</v>
      </c>
      <c r="CE214" s="33">
        <v>3.1746799999999999</v>
      </c>
      <c r="CF214" s="33">
        <v>4.5090479999999999</v>
      </c>
      <c r="CG214" s="33">
        <v>2.7961740000000002</v>
      </c>
      <c r="CH214" s="33">
        <v>-1.228415</v>
      </c>
      <c r="CI214" s="33">
        <v>-0.5531684</v>
      </c>
      <c r="CJ214" s="33">
        <v>-0.16829160000000001</v>
      </c>
      <c r="CK214" s="33">
        <v>3.2413189999999998</v>
      </c>
      <c r="CL214" s="33">
        <v>1.7250559999999999</v>
      </c>
      <c r="CM214" s="33">
        <v>1.7592920000000001</v>
      </c>
      <c r="CN214" s="33">
        <v>6.423921</v>
      </c>
      <c r="CO214" s="33">
        <v>8.5684090000000008</v>
      </c>
      <c r="CP214" s="33">
        <v>6.9336080000000004</v>
      </c>
      <c r="CQ214" s="33">
        <v>3.873345</v>
      </c>
      <c r="CR214" s="33">
        <v>3.440213</v>
      </c>
      <c r="CS214" s="33">
        <v>1.891005</v>
      </c>
      <c r="CT214" s="33">
        <v>3.463679</v>
      </c>
      <c r="CU214" s="33">
        <v>3.6376339999999998</v>
      </c>
      <c r="CV214" s="33">
        <v>4.1946380000000003</v>
      </c>
      <c r="CW214" s="33">
        <v>6.3039649999999998</v>
      </c>
      <c r="CX214" s="33">
        <v>5.0002469999999999</v>
      </c>
      <c r="CY214" s="33">
        <v>8.0304500000000001</v>
      </c>
      <c r="CZ214" s="33">
        <v>7.2256549999999997</v>
      </c>
      <c r="DA214" s="33">
        <v>6.616142</v>
      </c>
      <c r="DB214" s="33">
        <v>6.2167680000000001</v>
      </c>
      <c r="DC214" s="33">
        <v>4.5229340000000002</v>
      </c>
      <c r="DD214" s="33">
        <v>6.0537770000000002</v>
      </c>
      <c r="DE214" s="33">
        <v>4.4359700000000002</v>
      </c>
      <c r="DF214" s="33">
        <v>0.54224220000000001</v>
      </c>
      <c r="DG214" s="33">
        <v>1.170539</v>
      </c>
      <c r="DH214" s="33">
        <v>1.7412319999999999</v>
      </c>
      <c r="DI214" s="33">
        <v>5.195176</v>
      </c>
      <c r="DJ214" s="33">
        <v>3.57782</v>
      </c>
      <c r="DK214" s="33">
        <v>3.5140660000000001</v>
      </c>
      <c r="DL214" s="33">
        <v>8.0780820000000002</v>
      </c>
      <c r="DM214" s="33">
        <v>10.09863</v>
      </c>
      <c r="DN214" s="33">
        <v>8.5203950000000006</v>
      </c>
      <c r="DO214" s="33">
        <v>5.4996700000000001</v>
      </c>
      <c r="DP214" s="33">
        <v>4.9376810000000004</v>
      </c>
      <c r="DQ214" s="33">
        <v>3.3423530000000001</v>
      </c>
      <c r="DR214" s="33">
        <v>4.8839040000000002</v>
      </c>
      <c r="DS214" s="33">
        <v>5.0779800000000002</v>
      </c>
      <c r="DT214" s="33">
        <v>5.5943750000000003</v>
      </c>
      <c r="DU214" s="33">
        <v>8.0560170000000006</v>
      </c>
      <c r="DV214" s="33">
        <v>6.8526379999999998</v>
      </c>
      <c r="DW214" s="33">
        <v>9.8557299999999994</v>
      </c>
      <c r="DX214" s="33">
        <v>9.0822629999999993</v>
      </c>
      <c r="DY214" s="33">
        <v>8.5296400000000006</v>
      </c>
      <c r="DZ214" s="33">
        <v>8.2919180000000008</v>
      </c>
      <c r="EA214" s="33">
        <v>6.4695989999999997</v>
      </c>
      <c r="EB214" s="33">
        <v>8.2841210000000007</v>
      </c>
      <c r="EC214" s="33">
        <v>6.8035740000000002</v>
      </c>
      <c r="ED214" s="33">
        <v>3.0987900000000002</v>
      </c>
      <c r="EE214" s="33">
        <v>3.6592989999999999</v>
      </c>
      <c r="EF214" s="33">
        <v>4.4982800000000003</v>
      </c>
      <c r="EG214" s="33">
        <v>8.016235</v>
      </c>
      <c r="EH214" s="33">
        <v>6.2529170000000001</v>
      </c>
      <c r="EI214" s="33">
        <v>6.0476799999999997</v>
      </c>
      <c r="EJ214" s="33">
        <v>10.466430000000001</v>
      </c>
      <c r="EK214" s="33">
        <v>12.30803</v>
      </c>
      <c r="EL214" s="33">
        <v>10.81146</v>
      </c>
      <c r="EM214" s="33">
        <v>7.8478250000000003</v>
      </c>
      <c r="EN214" s="33">
        <v>7.0997859999999999</v>
      </c>
      <c r="EO214" s="33">
        <v>5.4378700000000002</v>
      </c>
      <c r="EP214" s="33">
        <v>6.934482</v>
      </c>
      <c r="EQ214" s="33">
        <v>7.15761</v>
      </c>
      <c r="ER214" s="33">
        <v>7.6153719999999998</v>
      </c>
      <c r="ES214" s="33">
        <v>73.783450000000002</v>
      </c>
      <c r="ET214" s="33">
        <v>73.058019999999999</v>
      </c>
      <c r="EU214" s="33">
        <v>72.407740000000004</v>
      </c>
      <c r="EV214" s="33">
        <v>72.028400000000005</v>
      </c>
      <c r="EW214" s="33">
        <v>72.470339999999993</v>
      </c>
      <c r="EX214" s="33">
        <v>72.142300000000006</v>
      </c>
      <c r="EY214" s="33">
        <v>71.663979999999995</v>
      </c>
      <c r="EZ214" s="33">
        <v>71.328379999999996</v>
      </c>
      <c r="FA214" s="33">
        <v>74.906019999999998</v>
      </c>
      <c r="FB214" s="33">
        <v>79.627200000000002</v>
      </c>
      <c r="FC214" s="33">
        <v>83.931820000000002</v>
      </c>
      <c r="FD214" s="33">
        <v>88.007199999999997</v>
      </c>
      <c r="FE214" s="33">
        <v>91.069900000000004</v>
      </c>
      <c r="FF214" s="33">
        <v>90.126940000000005</v>
      </c>
      <c r="FG214" s="33">
        <v>89.700900000000004</v>
      </c>
      <c r="FH214" s="33">
        <v>87.40549</v>
      </c>
      <c r="FI214" s="33">
        <v>87.230959999999996</v>
      </c>
      <c r="FJ214" s="33">
        <v>86.444130000000001</v>
      </c>
      <c r="FK214" s="33">
        <v>85.474459999999993</v>
      </c>
      <c r="FL214" s="33">
        <v>80.221289999999996</v>
      </c>
      <c r="FM214" s="33">
        <v>77.158000000000001</v>
      </c>
      <c r="FN214" s="33">
        <v>75.81841</v>
      </c>
      <c r="FO214" s="33">
        <v>74.461669999999998</v>
      </c>
      <c r="FP214" s="33">
        <v>72.767080000000007</v>
      </c>
      <c r="FQ214" s="33">
        <v>54.853340000000003</v>
      </c>
      <c r="FR214" s="33">
        <v>3.018024</v>
      </c>
      <c r="FS214">
        <v>0</v>
      </c>
    </row>
    <row r="215" spans="1:175" x14ac:dyDescent="0.2">
      <c r="A215" t="s">
        <v>208</v>
      </c>
      <c r="B215" t="s">
        <v>217</v>
      </c>
      <c r="C215">
        <v>42979</v>
      </c>
      <c r="D215">
        <v>609</v>
      </c>
      <c r="E215" s="33">
        <v>170.0874</v>
      </c>
      <c r="F215" s="33">
        <v>164.07599999999999</v>
      </c>
      <c r="G215" s="33">
        <v>162.00139999999999</v>
      </c>
      <c r="H215" s="33">
        <v>162.00210000000001</v>
      </c>
      <c r="I215" s="33">
        <v>168.17570000000001</v>
      </c>
      <c r="J215" s="33">
        <v>184.5283</v>
      </c>
      <c r="K215" s="33">
        <v>209.21680000000001</v>
      </c>
      <c r="L215" s="33">
        <v>238.35249999999999</v>
      </c>
      <c r="M215" s="33">
        <v>261.96319999999997</v>
      </c>
      <c r="N215" s="33">
        <v>279.92910000000001</v>
      </c>
      <c r="O215" s="33">
        <v>289.52910000000003</v>
      </c>
      <c r="P215" s="33">
        <v>294.20299999999997</v>
      </c>
      <c r="Q215" s="33">
        <v>295.74720000000002</v>
      </c>
      <c r="R215" s="33">
        <v>295.72239999999999</v>
      </c>
      <c r="S215" s="33">
        <v>289.09879999999998</v>
      </c>
      <c r="T215" s="33">
        <v>276.4402</v>
      </c>
      <c r="U215" s="33">
        <v>258.6497</v>
      </c>
      <c r="V215" s="33">
        <v>242.58709999999999</v>
      </c>
      <c r="W215" s="33">
        <v>222.35640000000001</v>
      </c>
      <c r="X215" s="33">
        <v>211.84100000000001</v>
      </c>
      <c r="Y215" s="33">
        <v>202.28970000000001</v>
      </c>
      <c r="Z215" s="33">
        <v>196.41480000000001</v>
      </c>
      <c r="AA215" s="33">
        <v>186.9563</v>
      </c>
      <c r="AB215" s="33">
        <v>178.0967</v>
      </c>
      <c r="AC215" s="33">
        <v>2.077502</v>
      </c>
      <c r="AD215" s="33">
        <v>0.71912489999999996</v>
      </c>
      <c r="AE215" s="33">
        <v>2.5672730000000001</v>
      </c>
      <c r="AF215" s="33">
        <v>2.8461439999999998</v>
      </c>
      <c r="AG215" s="33">
        <v>2.1522709999999998</v>
      </c>
      <c r="AH215" s="33">
        <v>0.96323519999999996</v>
      </c>
      <c r="AI215" s="33">
        <v>4.4266E-2</v>
      </c>
      <c r="AJ215" s="33">
        <v>1.4541059999999999</v>
      </c>
      <c r="AK215" s="33">
        <v>-0.11090990000000001</v>
      </c>
      <c r="AL215" s="33">
        <v>-1.696887</v>
      </c>
      <c r="AM215" s="33">
        <v>-4.640752</v>
      </c>
      <c r="AN215" s="33">
        <v>-1.731895</v>
      </c>
      <c r="AO215" s="33">
        <v>-2.0784799999999999</v>
      </c>
      <c r="AP215" s="33">
        <v>-3.4840300000000002</v>
      </c>
      <c r="AQ215" s="33">
        <v>-2.2605740000000001</v>
      </c>
      <c r="AR215" s="33">
        <v>-0.1789618</v>
      </c>
      <c r="AS215" s="33">
        <v>-0.89685009999999998</v>
      </c>
      <c r="AT215" s="33">
        <v>-2.4731909999999999</v>
      </c>
      <c r="AU215" s="33">
        <v>0.66880580000000001</v>
      </c>
      <c r="AV215" s="33">
        <v>1.2052179999999999</v>
      </c>
      <c r="AW215" s="33">
        <v>1.0317609999999999</v>
      </c>
      <c r="AX215" s="33">
        <v>1.278122</v>
      </c>
      <c r="AY215" s="33">
        <v>1.7648820000000001</v>
      </c>
      <c r="AZ215" s="33">
        <v>1.9619869999999999</v>
      </c>
      <c r="BA215" s="33">
        <v>4.3351759999999997</v>
      </c>
      <c r="BB215" s="33">
        <v>2.8921890000000001</v>
      </c>
      <c r="BC215" s="33">
        <v>4.695017</v>
      </c>
      <c r="BD215" s="33">
        <v>4.9361319999999997</v>
      </c>
      <c r="BE215" s="33">
        <v>4.3185390000000003</v>
      </c>
      <c r="BF215" s="33">
        <v>3.0726399999999998</v>
      </c>
      <c r="BG215" s="33">
        <v>2.1717339999999998</v>
      </c>
      <c r="BH215" s="33">
        <v>3.8961809999999999</v>
      </c>
      <c r="BI215" s="33">
        <v>2.6100910000000002</v>
      </c>
      <c r="BJ215" s="33">
        <v>1.281914</v>
      </c>
      <c r="BK215" s="33">
        <v>-1.501571</v>
      </c>
      <c r="BL215" s="33">
        <v>1.320576</v>
      </c>
      <c r="BM215" s="33">
        <v>0.94377900000000003</v>
      </c>
      <c r="BN215" s="33">
        <v>-0.63975910000000002</v>
      </c>
      <c r="BO215" s="33">
        <v>0.31489020000000001</v>
      </c>
      <c r="BP215" s="33">
        <v>2.0736859999999999</v>
      </c>
      <c r="BQ215" s="33">
        <v>1.277596</v>
      </c>
      <c r="BR215" s="33">
        <v>-0.26559660000000002</v>
      </c>
      <c r="BS215" s="33">
        <v>3.0340009999999999</v>
      </c>
      <c r="BT215" s="33">
        <v>3.5563829999999998</v>
      </c>
      <c r="BU215" s="33">
        <v>3.3833600000000001</v>
      </c>
      <c r="BV215" s="33">
        <v>3.5870630000000001</v>
      </c>
      <c r="BW215" s="33">
        <v>3.9595410000000002</v>
      </c>
      <c r="BX215" s="33">
        <v>4.1887610000000004</v>
      </c>
      <c r="BY215" s="33">
        <v>5.8988350000000001</v>
      </c>
      <c r="BZ215" s="33">
        <v>4.397246</v>
      </c>
      <c r="CA215" s="33">
        <v>6.1686860000000001</v>
      </c>
      <c r="CB215" s="33">
        <v>6.3836519999999997</v>
      </c>
      <c r="CC215" s="33">
        <v>5.8188890000000004</v>
      </c>
      <c r="CD215" s="33">
        <v>4.5336069999999999</v>
      </c>
      <c r="CE215" s="33">
        <v>3.6452119999999999</v>
      </c>
      <c r="CF215" s="33">
        <v>5.587555</v>
      </c>
      <c r="CG215" s="33">
        <v>4.4946479999999998</v>
      </c>
      <c r="CH215" s="33">
        <v>3.3450229999999999</v>
      </c>
      <c r="CI215" s="33">
        <v>0.67261559999999998</v>
      </c>
      <c r="CJ215" s="33">
        <v>3.4347080000000001</v>
      </c>
      <c r="CK215" s="33">
        <v>3.0369860000000002</v>
      </c>
      <c r="CL215" s="33">
        <v>1.330174</v>
      </c>
      <c r="CM215" s="33">
        <v>2.098649</v>
      </c>
      <c r="CN215" s="33">
        <v>3.6338629999999998</v>
      </c>
      <c r="CO215" s="33">
        <v>2.7836110000000001</v>
      </c>
      <c r="CP215" s="33">
        <v>1.263377</v>
      </c>
      <c r="CQ215" s="33">
        <v>4.6721279999999998</v>
      </c>
      <c r="CR215" s="33">
        <v>5.1847919999999998</v>
      </c>
      <c r="CS215" s="33">
        <v>5.0120699999999996</v>
      </c>
      <c r="CT215" s="33">
        <v>5.1862279999999998</v>
      </c>
      <c r="CU215" s="33">
        <v>5.4795550000000004</v>
      </c>
      <c r="CV215" s="33">
        <v>5.7310179999999997</v>
      </c>
      <c r="CW215" s="33">
        <v>7.4624940000000004</v>
      </c>
      <c r="CX215" s="33">
        <v>5.9023029999999999</v>
      </c>
      <c r="CY215" s="33">
        <v>7.6423540000000001</v>
      </c>
      <c r="CZ215" s="33">
        <v>7.8311719999999996</v>
      </c>
      <c r="DA215" s="33">
        <v>7.3192399999999997</v>
      </c>
      <c r="DB215" s="33">
        <v>5.9945740000000001</v>
      </c>
      <c r="DC215" s="33">
        <v>5.11869</v>
      </c>
      <c r="DD215" s="33">
        <v>7.2789289999999998</v>
      </c>
      <c r="DE215" s="33">
        <v>6.3792049999999998</v>
      </c>
      <c r="DF215" s="33">
        <v>5.4081320000000002</v>
      </c>
      <c r="DG215" s="33">
        <v>2.8468019999999998</v>
      </c>
      <c r="DH215" s="33">
        <v>5.5488400000000002</v>
      </c>
      <c r="DI215" s="33">
        <v>5.1301930000000002</v>
      </c>
      <c r="DJ215" s="33">
        <v>3.3001070000000001</v>
      </c>
      <c r="DK215" s="33">
        <v>3.8824079999999999</v>
      </c>
      <c r="DL215" s="33">
        <v>5.1940400000000002</v>
      </c>
      <c r="DM215" s="33">
        <v>4.2896260000000002</v>
      </c>
      <c r="DN215" s="33">
        <v>2.792351</v>
      </c>
      <c r="DO215" s="33">
        <v>6.3102559999999999</v>
      </c>
      <c r="DP215" s="33">
        <v>6.8132010000000003</v>
      </c>
      <c r="DQ215" s="33">
        <v>6.6407800000000003</v>
      </c>
      <c r="DR215" s="33">
        <v>6.785393</v>
      </c>
      <c r="DS215" s="33">
        <v>6.9995690000000002</v>
      </c>
      <c r="DT215" s="33">
        <v>7.2732749999999999</v>
      </c>
      <c r="DU215" s="33">
        <v>9.7201679999999993</v>
      </c>
      <c r="DV215" s="33">
        <v>8.075367</v>
      </c>
      <c r="DW215" s="33">
        <v>9.7700990000000001</v>
      </c>
      <c r="DX215" s="33">
        <v>9.9211600000000004</v>
      </c>
      <c r="DY215" s="33">
        <v>9.4855070000000001</v>
      </c>
      <c r="DZ215" s="33">
        <v>8.1039790000000007</v>
      </c>
      <c r="EA215" s="33">
        <v>7.2461580000000003</v>
      </c>
      <c r="EB215" s="33">
        <v>9.7210040000000006</v>
      </c>
      <c r="EC215" s="33">
        <v>9.1002050000000008</v>
      </c>
      <c r="ED215" s="33">
        <v>8.3869319999999998</v>
      </c>
      <c r="EE215" s="33">
        <v>5.9859830000000001</v>
      </c>
      <c r="EF215" s="33">
        <v>8.6013110000000008</v>
      </c>
      <c r="EG215" s="33">
        <v>8.1524520000000003</v>
      </c>
      <c r="EH215" s="33">
        <v>6.1443770000000004</v>
      </c>
      <c r="EI215" s="33">
        <v>6.4578720000000001</v>
      </c>
      <c r="EJ215" s="33">
        <v>7.446688</v>
      </c>
      <c r="EK215" s="33">
        <v>6.4640719999999998</v>
      </c>
      <c r="EL215" s="33">
        <v>4.9999459999999996</v>
      </c>
      <c r="EM215" s="33">
        <v>8.6754499999999997</v>
      </c>
      <c r="EN215" s="33">
        <v>9.1643659999999993</v>
      </c>
      <c r="EO215" s="33">
        <v>8.9923789999999997</v>
      </c>
      <c r="EP215" s="33">
        <v>9.0943339999999999</v>
      </c>
      <c r="EQ215" s="33">
        <v>9.1942280000000007</v>
      </c>
      <c r="ER215" s="33">
        <v>9.5000499999999999</v>
      </c>
      <c r="ES215" s="33">
        <v>73.319500000000005</v>
      </c>
      <c r="ET215" s="33">
        <v>74.429919999999996</v>
      </c>
      <c r="EU215" s="33">
        <v>73.199380000000005</v>
      </c>
      <c r="EV215" s="33">
        <v>73.183809999999994</v>
      </c>
      <c r="EW215" s="33">
        <v>72.348680000000002</v>
      </c>
      <c r="EX215" s="33">
        <v>72.120630000000006</v>
      </c>
      <c r="EY215" s="33">
        <v>72.481089999999995</v>
      </c>
      <c r="EZ215" s="33">
        <v>72.519570000000002</v>
      </c>
      <c r="FA215" s="33">
        <v>78.989699999999999</v>
      </c>
      <c r="FB215" s="33">
        <v>86.851370000000003</v>
      </c>
      <c r="FC215" s="33">
        <v>92.613200000000006</v>
      </c>
      <c r="FD215" s="33">
        <v>96.00891</v>
      </c>
      <c r="FE215" s="33">
        <v>96.577659999999995</v>
      </c>
      <c r="FF215" s="33">
        <v>96.018190000000004</v>
      </c>
      <c r="FG215" s="33">
        <v>95.412480000000002</v>
      </c>
      <c r="FH215" s="33">
        <v>94.34769</v>
      </c>
      <c r="FI215" s="33">
        <v>93.301770000000005</v>
      </c>
      <c r="FJ215" s="33">
        <v>90.987399999999994</v>
      </c>
      <c r="FK215" s="33">
        <v>88.336110000000005</v>
      </c>
      <c r="FL215" s="33">
        <v>85.391480000000001</v>
      </c>
      <c r="FM215" s="33">
        <v>81.851339999999993</v>
      </c>
      <c r="FN215" s="33">
        <v>80.516509999999997</v>
      </c>
      <c r="FO215" s="33">
        <v>79.282120000000006</v>
      </c>
      <c r="FP215" s="33">
        <v>78.05292</v>
      </c>
      <c r="FQ215" s="33">
        <v>60.088810000000002</v>
      </c>
      <c r="FR215" s="33">
        <v>3.0401729999999998</v>
      </c>
      <c r="FS215">
        <v>0</v>
      </c>
    </row>
    <row r="216" spans="1:175" x14ac:dyDescent="0.2">
      <c r="A216" t="s">
        <v>208</v>
      </c>
      <c r="B216" t="s">
        <v>217</v>
      </c>
      <c r="C216">
        <v>42980</v>
      </c>
      <c r="D216">
        <v>609</v>
      </c>
      <c r="E216" s="33">
        <v>163.51429999999999</v>
      </c>
      <c r="F216" s="33">
        <v>159.1069</v>
      </c>
      <c r="G216" s="33">
        <v>156.09880000000001</v>
      </c>
      <c r="H216" s="33">
        <v>153.90039999999999</v>
      </c>
      <c r="I216" s="33">
        <v>153.55889999999999</v>
      </c>
      <c r="J216" s="33">
        <v>157.56549999999999</v>
      </c>
      <c r="K216" s="33">
        <v>163.62909999999999</v>
      </c>
      <c r="L216" s="33">
        <v>171.0264</v>
      </c>
      <c r="M216" s="33">
        <v>180.9742</v>
      </c>
      <c r="N216" s="33">
        <v>188.65530000000001</v>
      </c>
      <c r="O216" s="33">
        <v>195.6934</v>
      </c>
      <c r="P216" s="33">
        <v>201.97409999999999</v>
      </c>
      <c r="Q216" s="33">
        <v>204.26079999999999</v>
      </c>
      <c r="R216" s="33">
        <v>204.2088</v>
      </c>
      <c r="S216" s="33">
        <v>203.58750000000001</v>
      </c>
      <c r="T216" s="33">
        <v>202.7593</v>
      </c>
      <c r="U216" s="33">
        <v>202.95070000000001</v>
      </c>
      <c r="V216" s="33">
        <v>202.97630000000001</v>
      </c>
      <c r="W216" s="33">
        <v>200.0609</v>
      </c>
      <c r="X216" s="33">
        <v>195.9332</v>
      </c>
      <c r="Y216" s="33">
        <v>187.18870000000001</v>
      </c>
      <c r="Z216" s="33">
        <v>182.7045</v>
      </c>
      <c r="AA216" s="33">
        <v>180.03059999999999</v>
      </c>
      <c r="AB216" s="33">
        <v>173.87450000000001</v>
      </c>
      <c r="AC216" s="33">
        <v>-2.6458439999999999</v>
      </c>
      <c r="AD216" s="33">
        <v>-1.480518</v>
      </c>
      <c r="AE216" s="33">
        <v>0.86130640000000003</v>
      </c>
      <c r="AF216" s="33">
        <v>-0.30689840000000002</v>
      </c>
      <c r="AG216" s="33">
        <v>-1.8802680000000001</v>
      </c>
      <c r="AH216" s="33">
        <v>-5.5151899999999996</v>
      </c>
      <c r="AI216" s="33">
        <v>-8.2324649999999995</v>
      </c>
      <c r="AJ216" s="33">
        <v>-6.8444070000000004</v>
      </c>
      <c r="AK216" s="33">
        <v>-7.755592</v>
      </c>
      <c r="AL216" s="33">
        <v>-9.7946089999999995</v>
      </c>
      <c r="AM216" s="33">
        <v>-9.6446740000000002</v>
      </c>
      <c r="AN216" s="33">
        <v>-8.9833639999999999</v>
      </c>
      <c r="AO216" s="33">
        <v>-10.278600000000001</v>
      </c>
      <c r="AP216" s="33">
        <v>-5.1577729999999997</v>
      </c>
      <c r="AQ216" s="33">
        <v>-3.4373490000000002</v>
      </c>
      <c r="AR216" s="33">
        <v>-3.4765109999999999</v>
      </c>
      <c r="AS216" s="33">
        <v>-4.2339039999999999</v>
      </c>
      <c r="AT216" s="33">
        <v>-4.1854880000000003</v>
      </c>
      <c r="AU216" s="33">
        <v>-2.519463</v>
      </c>
      <c r="AV216" s="33">
        <v>-1.4789890000000001</v>
      </c>
      <c r="AW216" s="33">
        <v>-2.6067089999999999</v>
      </c>
      <c r="AX216" s="33">
        <v>-4.1851989999999999</v>
      </c>
      <c r="AY216" s="33">
        <v>-4.3017919999999998</v>
      </c>
      <c r="AZ216" s="33">
        <v>-4.0266500000000001</v>
      </c>
      <c r="BA216" s="33">
        <v>-0.6899149</v>
      </c>
      <c r="BB216" s="33">
        <v>0.48436420000000002</v>
      </c>
      <c r="BC216" s="33">
        <v>2.7494960000000002</v>
      </c>
      <c r="BD216" s="33">
        <v>1.604792</v>
      </c>
      <c r="BE216" s="33">
        <v>9.1526999999999997E-2</v>
      </c>
      <c r="BF216" s="33">
        <v>-3.2404739999999999</v>
      </c>
      <c r="BG216" s="33">
        <v>-5.7101059999999997</v>
      </c>
      <c r="BH216" s="33">
        <v>-4.2044519999999999</v>
      </c>
      <c r="BI216" s="33">
        <v>-5.0754320000000002</v>
      </c>
      <c r="BJ216" s="33">
        <v>-7.0498190000000003</v>
      </c>
      <c r="BK216" s="33">
        <v>-6.8805430000000003</v>
      </c>
      <c r="BL216" s="33">
        <v>-6.084409</v>
      </c>
      <c r="BM216" s="33">
        <v>-7.3000360000000004</v>
      </c>
      <c r="BN216" s="33">
        <v>-2.4012199999999999</v>
      </c>
      <c r="BO216" s="33">
        <v>-0.63192899999999996</v>
      </c>
      <c r="BP216" s="33">
        <v>-0.8862274</v>
      </c>
      <c r="BQ216" s="33">
        <v>-1.684129</v>
      </c>
      <c r="BR216" s="33">
        <v>-1.5025040000000001</v>
      </c>
      <c r="BS216" s="33">
        <v>0.21126149999999999</v>
      </c>
      <c r="BT216" s="33">
        <v>1.1577850000000001</v>
      </c>
      <c r="BU216" s="33">
        <v>4.17077E-2</v>
      </c>
      <c r="BV216" s="33">
        <v>-1.6414580000000001</v>
      </c>
      <c r="BW216" s="33">
        <v>-1.5469569999999999</v>
      </c>
      <c r="BX216" s="33">
        <v>-1.457165</v>
      </c>
      <c r="BY216" s="33">
        <v>0.66475530000000005</v>
      </c>
      <c r="BZ216" s="33">
        <v>1.8452360000000001</v>
      </c>
      <c r="CA216" s="33">
        <v>4.0572499999999998</v>
      </c>
      <c r="CB216" s="33">
        <v>2.9288219999999998</v>
      </c>
      <c r="CC216" s="33">
        <v>1.4571860000000001</v>
      </c>
      <c r="CD216" s="33">
        <v>-1.6650119999999999</v>
      </c>
      <c r="CE216" s="33">
        <v>-3.9631280000000002</v>
      </c>
      <c r="CF216" s="33">
        <v>-2.3760270000000001</v>
      </c>
      <c r="CG216" s="33">
        <v>-3.2191610000000002</v>
      </c>
      <c r="CH216" s="33">
        <v>-5.1487850000000002</v>
      </c>
      <c r="CI216" s="33">
        <v>-4.966113</v>
      </c>
      <c r="CJ216" s="33">
        <v>-4.0766020000000003</v>
      </c>
      <c r="CK216" s="33">
        <v>-5.2370919999999996</v>
      </c>
      <c r="CL216" s="33">
        <v>-0.49204019999999998</v>
      </c>
      <c r="CM216" s="33">
        <v>1.311096</v>
      </c>
      <c r="CN216" s="33">
        <v>0.90779509999999997</v>
      </c>
      <c r="CO216" s="33">
        <v>8.1837400000000005E-2</v>
      </c>
      <c r="CP216" s="33">
        <v>0.35572290000000001</v>
      </c>
      <c r="CQ216" s="33">
        <v>2.1025529999999999</v>
      </c>
      <c r="CR216" s="33">
        <v>2.9840070000000001</v>
      </c>
      <c r="CS216" s="33">
        <v>1.875993</v>
      </c>
      <c r="CT216" s="33">
        <v>0.1203294</v>
      </c>
      <c r="CU216" s="33">
        <v>0.36103429999999997</v>
      </c>
      <c r="CV216" s="33">
        <v>0.32245170000000001</v>
      </c>
      <c r="CW216" s="33">
        <v>2.019425</v>
      </c>
      <c r="CX216" s="33">
        <v>3.206108</v>
      </c>
      <c r="CY216" s="33">
        <v>5.3650039999999999</v>
      </c>
      <c r="CZ216" s="33">
        <v>4.2528519999999999</v>
      </c>
      <c r="DA216" s="33">
        <v>2.822845</v>
      </c>
      <c r="DB216" s="33">
        <v>-8.9550400000000002E-2</v>
      </c>
      <c r="DC216" s="33">
        <v>-2.2161499999999998</v>
      </c>
      <c r="DD216" s="33">
        <v>-0.54760240000000004</v>
      </c>
      <c r="DE216" s="33">
        <v>-1.3628899999999999</v>
      </c>
      <c r="DF216" s="33">
        <v>-3.2477510000000001</v>
      </c>
      <c r="DG216" s="33">
        <v>-3.0516839999999998</v>
      </c>
      <c r="DH216" s="33">
        <v>-2.068794</v>
      </c>
      <c r="DI216" s="33">
        <v>-3.1741480000000002</v>
      </c>
      <c r="DJ216" s="33">
        <v>1.4171400000000001</v>
      </c>
      <c r="DK216" s="33">
        <v>3.254121</v>
      </c>
      <c r="DL216" s="33">
        <v>2.7018179999999998</v>
      </c>
      <c r="DM216" s="33">
        <v>1.847804</v>
      </c>
      <c r="DN216" s="33">
        <v>2.2139500000000001</v>
      </c>
      <c r="DO216" s="33">
        <v>3.9938440000000002</v>
      </c>
      <c r="DP216" s="33">
        <v>4.8102280000000004</v>
      </c>
      <c r="DQ216" s="33">
        <v>3.7102780000000002</v>
      </c>
      <c r="DR216" s="33">
        <v>1.882117</v>
      </c>
      <c r="DS216" s="33">
        <v>2.2690250000000001</v>
      </c>
      <c r="DT216" s="33">
        <v>2.1020690000000002</v>
      </c>
      <c r="DU216" s="33">
        <v>3.9753539999999998</v>
      </c>
      <c r="DV216" s="33">
        <v>5.1709899999999998</v>
      </c>
      <c r="DW216" s="33">
        <v>7.2531929999999996</v>
      </c>
      <c r="DX216" s="33">
        <v>6.1645430000000001</v>
      </c>
      <c r="DY216" s="33">
        <v>4.7946400000000002</v>
      </c>
      <c r="DZ216" s="33">
        <v>2.1851660000000002</v>
      </c>
      <c r="EA216" s="33">
        <v>0.3062086</v>
      </c>
      <c r="EB216" s="33">
        <v>2.092352</v>
      </c>
      <c r="EC216" s="33">
        <v>1.3172699999999999</v>
      </c>
      <c r="ED216" s="33">
        <v>-0.50296090000000004</v>
      </c>
      <c r="EE216" s="33">
        <v>-0.28755150000000002</v>
      </c>
      <c r="EF216" s="33">
        <v>0.83016040000000002</v>
      </c>
      <c r="EG216" s="33">
        <v>-0.19558490000000001</v>
      </c>
      <c r="EH216" s="33">
        <v>4.1736930000000001</v>
      </c>
      <c r="EI216" s="33">
        <v>6.0595400000000001</v>
      </c>
      <c r="EJ216" s="33">
        <v>5.2921009999999997</v>
      </c>
      <c r="EK216" s="33">
        <v>4.3975790000000003</v>
      </c>
      <c r="EL216" s="33">
        <v>4.8969339999999999</v>
      </c>
      <c r="EM216" s="33">
        <v>6.7245689999999998</v>
      </c>
      <c r="EN216" s="33">
        <v>7.4470029999999996</v>
      </c>
      <c r="EO216" s="33">
        <v>6.358695</v>
      </c>
      <c r="EP216" s="33">
        <v>4.4258579999999998</v>
      </c>
      <c r="EQ216" s="33">
        <v>5.0238610000000001</v>
      </c>
      <c r="ER216" s="33">
        <v>4.6715530000000003</v>
      </c>
      <c r="ES216" s="33">
        <v>77.289330000000007</v>
      </c>
      <c r="ET216" s="33">
        <v>76.214870000000005</v>
      </c>
      <c r="EU216" s="33">
        <v>75.025599999999997</v>
      </c>
      <c r="EV216" s="33">
        <v>75.068749999999994</v>
      </c>
      <c r="EW216" s="33">
        <v>74.45438</v>
      </c>
      <c r="EX216" s="33">
        <v>73.452669999999998</v>
      </c>
      <c r="EY216" s="33">
        <v>73.739109999999997</v>
      </c>
      <c r="EZ216" s="33">
        <v>73.736599999999996</v>
      </c>
      <c r="FA216" s="33">
        <v>76.306330000000003</v>
      </c>
      <c r="FB216" s="33">
        <v>81.07629</v>
      </c>
      <c r="FC216" s="33">
        <v>86.837720000000004</v>
      </c>
      <c r="FD216" s="33">
        <v>90.746669999999995</v>
      </c>
      <c r="FE216" s="33">
        <v>94.648589999999999</v>
      </c>
      <c r="FF216" s="33">
        <v>97.089640000000003</v>
      </c>
      <c r="FG216" s="33">
        <v>95.188059999999993</v>
      </c>
      <c r="FH216" s="33">
        <v>93.526300000000006</v>
      </c>
      <c r="FI216" s="33">
        <v>93.50497</v>
      </c>
      <c r="FJ216" s="33">
        <v>93.529070000000004</v>
      </c>
      <c r="FK216" s="33">
        <v>91.740089999999995</v>
      </c>
      <c r="FL216" s="33">
        <v>88.949789999999993</v>
      </c>
      <c r="FM216" s="33">
        <v>85.769149999999996</v>
      </c>
      <c r="FN216" s="33">
        <v>86.020359999999997</v>
      </c>
      <c r="FO216" s="33">
        <v>87.666579999999996</v>
      </c>
      <c r="FP216" s="33">
        <v>86.823419999999999</v>
      </c>
      <c r="FQ216" s="33">
        <v>65.855869999999996</v>
      </c>
      <c r="FR216" s="33">
        <v>3.381656</v>
      </c>
      <c r="FS216">
        <v>0</v>
      </c>
    </row>
    <row r="217" spans="1:175" x14ac:dyDescent="0.2">
      <c r="A217" t="s">
        <v>208</v>
      </c>
      <c r="B217" t="s">
        <v>217</v>
      </c>
      <c r="C217" t="s">
        <v>235</v>
      </c>
      <c r="D217">
        <v>609</v>
      </c>
      <c r="E217" s="33">
        <v>168.2012</v>
      </c>
      <c r="F217" s="33">
        <v>162.08029999999999</v>
      </c>
      <c r="G217" s="33">
        <v>160.31989999999999</v>
      </c>
      <c r="H217" s="33">
        <v>159.8058</v>
      </c>
      <c r="I217" s="33">
        <v>166.9126</v>
      </c>
      <c r="J217" s="33">
        <v>183.87819999999999</v>
      </c>
      <c r="K217" s="33">
        <v>209.02279999999999</v>
      </c>
      <c r="L217" s="33">
        <v>237.28980000000001</v>
      </c>
      <c r="M217" s="33">
        <v>259.07760000000002</v>
      </c>
      <c r="N217" s="33">
        <v>275.31319999999999</v>
      </c>
      <c r="O217" s="33">
        <v>285.5831</v>
      </c>
      <c r="P217" s="33">
        <v>292.39510000000001</v>
      </c>
      <c r="Q217" s="33">
        <v>295.84769999999997</v>
      </c>
      <c r="R217" s="33">
        <v>294.90719999999999</v>
      </c>
      <c r="S217" s="33">
        <v>289.5154</v>
      </c>
      <c r="T217" s="33">
        <v>278.32260000000002</v>
      </c>
      <c r="U217" s="33">
        <v>263.2054</v>
      </c>
      <c r="V217" s="33">
        <v>249.7473</v>
      </c>
      <c r="W217" s="33">
        <v>227.37860000000001</v>
      </c>
      <c r="X217" s="33">
        <v>214.197</v>
      </c>
      <c r="Y217" s="33">
        <v>203.70099999999999</v>
      </c>
      <c r="Z217" s="33">
        <v>196.9049</v>
      </c>
      <c r="AA217" s="33">
        <v>186.2097</v>
      </c>
      <c r="AB217" s="33">
        <v>177.62379999999999</v>
      </c>
      <c r="AC217" s="33">
        <v>2.3642349999999999</v>
      </c>
      <c r="AD217" s="33">
        <v>0.90475170000000005</v>
      </c>
      <c r="AE217" s="33">
        <v>3.3231519999999999</v>
      </c>
      <c r="AF217" s="33">
        <v>3.0181490000000002</v>
      </c>
      <c r="AG217" s="33">
        <v>2.3590420000000001</v>
      </c>
      <c r="AH217" s="33">
        <v>1.341054</v>
      </c>
      <c r="AI217" s="33">
        <v>0.1255365</v>
      </c>
      <c r="AJ217" s="33">
        <v>1.3026070000000001</v>
      </c>
      <c r="AK217" s="33">
        <v>-0.35923959999999999</v>
      </c>
      <c r="AL217" s="33">
        <v>-3.1640160000000002</v>
      </c>
      <c r="AM217" s="33">
        <v>-4.2796950000000002</v>
      </c>
      <c r="AN217" s="33">
        <v>-2.7726479999999998</v>
      </c>
      <c r="AO217" s="33">
        <v>-1.281644</v>
      </c>
      <c r="AP217" s="33">
        <v>-2.756643</v>
      </c>
      <c r="AQ217" s="33">
        <v>-1.967957</v>
      </c>
      <c r="AR217" s="33">
        <v>1.5433349999999999</v>
      </c>
      <c r="AS217" s="33">
        <v>2.4899800000000001</v>
      </c>
      <c r="AT217" s="33">
        <v>0.9824309</v>
      </c>
      <c r="AU217" s="33">
        <v>0.97752760000000005</v>
      </c>
      <c r="AV217" s="33">
        <v>1.0563610000000001</v>
      </c>
      <c r="AW217" s="33">
        <v>0.1786481</v>
      </c>
      <c r="AX217" s="33">
        <v>1.028405</v>
      </c>
      <c r="AY217" s="33">
        <v>1.36497</v>
      </c>
      <c r="AZ217" s="33">
        <v>1.7713509999999999</v>
      </c>
      <c r="BA217" s="33">
        <v>4.2137200000000004</v>
      </c>
      <c r="BB217" s="33">
        <v>2.7672829999999999</v>
      </c>
      <c r="BC217" s="33">
        <v>5.1808439999999996</v>
      </c>
      <c r="BD217" s="33">
        <v>4.8753919999999997</v>
      </c>
      <c r="BE217" s="33">
        <v>4.247166</v>
      </c>
      <c r="BF217" s="33">
        <v>3.2998850000000002</v>
      </c>
      <c r="BG217" s="33">
        <v>2.0659920000000001</v>
      </c>
      <c r="BH217" s="33">
        <v>3.5155940000000001</v>
      </c>
      <c r="BI217" s="33">
        <v>2.0067400000000002</v>
      </c>
      <c r="BJ217" s="33">
        <v>-0.66943540000000001</v>
      </c>
      <c r="BK217" s="33">
        <v>-1.7159310000000001</v>
      </c>
      <c r="BL217" s="33">
        <v>-0.16963230000000001</v>
      </c>
      <c r="BM217" s="33">
        <v>1.3301989999999999</v>
      </c>
      <c r="BN217" s="33">
        <v>-0.22546840000000001</v>
      </c>
      <c r="BO217" s="33">
        <v>0.33437939999999999</v>
      </c>
      <c r="BP217" s="33">
        <v>3.60263</v>
      </c>
      <c r="BQ217" s="33">
        <v>4.3723130000000001</v>
      </c>
      <c r="BR217" s="33">
        <v>2.823426</v>
      </c>
      <c r="BS217" s="33">
        <v>2.9243640000000002</v>
      </c>
      <c r="BT217" s="33">
        <v>2.9801160000000002</v>
      </c>
      <c r="BU217" s="33">
        <v>2.112298</v>
      </c>
      <c r="BV217" s="33">
        <v>2.9760330000000002</v>
      </c>
      <c r="BW217" s="33">
        <v>3.251789</v>
      </c>
      <c r="BX217" s="33">
        <v>3.656901</v>
      </c>
      <c r="BY217" s="33">
        <v>5.4946679999999999</v>
      </c>
      <c r="BZ217" s="33">
        <v>4.0572660000000003</v>
      </c>
      <c r="CA217" s="33">
        <v>6.4674759999999996</v>
      </c>
      <c r="CB217" s="33">
        <v>6.1617129999999998</v>
      </c>
      <c r="CC217" s="33">
        <v>5.5548739999999999</v>
      </c>
      <c r="CD217" s="33">
        <v>4.6565659999999998</v>
      </c>
      <c r="CE217" s="33">
        <v>3.4099460000000001</v>
      </c>
      <c r="CF217" s="33">
        <v>5.0483019999999996</v>
      </c>
      <c r="CG217" s="33">
        <v>3.6454110000000002</v>
      </c>
      <c r="CH217" s="33">
        <v>1.0583039999999999</v>
      </c>
      <c r="CI217" s="33">
        <v>5.9723600000000002E-2</v>
      </c>
      <c r="CJ217" s="33">
        <v>1.633208</v>
      </c>
      <c r="CK217" s="33">
        <v>3.1391529999999999</v>
      </c>
      <c r="CL217" s="33">
        <v>1.5276149999999999</v>
      </c>
      <c r="CM217" s="33">
        <v>1.928971</v>
      </c>
      <c r="CN217" s="33">
        <v>5.0288919999999999</v>
      </c>
      <c r="CO217" s="33">
        <v>5.6760099999999998</v>
      </c>
      <c r="CP217" s="33">
        <v>4.0984930000000004</v>
      </c>
      <c r="CQ217" s="33">
        <v>4.2727370000000002</v>
      </c>
      <c r="CR217" s="33">
        <v>4.3125020000000003</v>
      </c>
      <c r="CS217" s="33">
        <v>3.4515380000000002</v>
      </c>
      <c r="CT217" s="33">
        <v>4.324954</v>
      </c>
      <c r="CU217" s="33">
        <v>4.5585950000000004</v>
      </c>
      <c r="CV217" s="33">
        <v>4.962828</v>
      </c>
      <c r="CW217" s="33">
        <v>6.7756150000000002</v>
      </c>
      <c r="CX217" s="33">
        <v>5.3472499999999998</v>
      </c>
      <c r="CY217" s="33">
        <v>7.7541079999999996</v>
      </c>
      <c r="CZ217" s="33">
        <v>7.4480339999999998</v>
      </c>
      <c r="DA217" s="33">
        <v>6.8625829999999999</v>
      </c>
      <c r="DB217" s="33">
        <v>6.0132459999999996</v>
      </c>
      <c r="DC217" s="33">
        <v>4.7538999999999998</v>
      </c>
      <c r="DD217" s="33">
        <v>6.5810089999999999</v>
      </c>
      <c r="DE217" s="33">
        <v>5.2840809999999996</v>
      </c>
      <c r="DF217" s="33">
        <v>2.7860429999999998</v>
      </c>
      <c r="DG217" s="33">
        <v>1.8353790000000001</v>
      </c>
      <c r="DH217" s="33">
        <v>3.4360490000000001</v>
      </c>
      <c r="DI217" s="33">
        <v>4.9481060000000001</v>
      </c>
      <c r="DJ217" s="33">
        <v>3.2806989999999998</v>
      </c>
      <c r="DK217" s="33">
        <v>3.5235620000000001</v>
      </c>
      <c r="DL217" s="33">
        <v>6.4551540000000003</v>
      </c>
      <c r="DM217" s="33">
        <v>6.9797079999999996</v>
      </c>
      <c r="DN217" s="33">
        <v>5.3735600000000003</v>
      </c>
      <c r="DO217" s="33">
        <v>5.6211089999999997</v>
      </c>
      <c r="DP217" s="33">
        <v>5.644889</v>
      </c>
      <c r="DQ217" s="33">
        <v>4.7907780000000004</v>
      </c>
      <c r="DR217" s="33">
        <v>5.6738739999999996</v>
      </c>
      <c r="DS217" s="33">
        <v>5.8654000000000002</v>
      </c>
      <c r="DT217" s="33">
        <v>6.2687540000000004</v>
      </c>
      <c r="DU217" s="33">
        <v>8.6250999999999998</v>
      </c>
      <c r="DV217" s="33">
        <v>7.2097810000000004</v>
      </c>
      <c r="DW217" s="33">
        <v>9.6118009999999998</v>
      </c>
      <c r="DX217" s="33">
        <v>9.3052770000000002</v>
      </c>
      <c r="DY217" s="33">
        <v>8.7507070000000002</v>
      </c>
      <c r="DZ217" s="33">
        <v>7.9720769999999996</v>
      </c>
      <c r="EA217" s="33">
        <v>6.6943549999999998</v>
      </c>
      <c r="EB217" s="33">
        <v>8.7939959999999999</v>
      </c>
      <c r="EC217" s="33">
        <v>7.6500620000000001</v>
      </c>
      <c r="ED217" s="33">
        <v>5.2806240000000004</v>
      </c>
      <c r="EE217" s="33">
        <v>4.3991420000000003</v>
      </c>
      <c r="EF217" s="33">
        <v>6.0390639999999998</v>
      </c>
      <c r="EG217" s="33">
        <v>7.5599489999999996</v>
      </c>
      <c r="EH217" s="33">
        <v>5.8118730000000003</v>
      </c>
      <c r="EI217" s="33">
        <v>5.8258979999999996</v>
      </c>
      <c r="EJ217" s="33">
        <v>8.5144490000000008</v>
      </c>
      <c r="EK217" s="33">
        <v>8.8620400000000004</v>
      </c>
      <c r="EL217" s="33">
        <v>7.2145539999999997</v>
      </c>
      <c r="EM217" s="33">
        <v>7.5679449999999999</v>
      </c>
      <c r="EN217" s="33">
        <v>7.5686439999999999</v>
      </c>
      <c r="EO217" s="33">
        <v>6.7244270000000004</v>
      </c>
      <c r="EP217" s="33">
        <v>7.6215020000000004</v>
      </c>
      <c r="EQ217" s="33">
        <v>7.7522200000000003</v>
      </c>
      <c r="ER217" s="33">
        <v>8.1543050000000008</v>
      </c>
      <c r="ES217" s="33">
        <v>73.549350000000004</v>
      </c>
      <c r="ET217" s="33">
        <v>73.751159999999999</v>
      </c>
      <c r="EU217" s="33">
        <v>72.80865</v>
      </c>
      <c r="EV217" s="33">
        <v>72.613519999999994</v>
      </c>
      <c r="EW217" s="33">
        <v>72.409130000000005</v>
      </c>
      <c r="EX217" s="33">
        <v>72.131420000000006</v>
      </c>
      <c r="EY217" s="33">
        <v>72.072450000000003</v>
      </c>
      <c r="EZ217" s="33">
        <v>71.925319999999999</v>
      </c>
      <c r="FA217" s="33">
        <v>76.96414</v>
      </c>
      <c r="FB217" s="33">
        <v>83.269970000000001</v>
      </c>
      <c r="FC217" s="33">
        <v>88.323179999999994</v>
      </c>
      <c r="FD217" s="33">
        <v>92.008160000000004</v>
      </c>
      <c r="FE217" s="33">
        <v>93.823790000000002</v>
      </c>
      <c r="FF217" s="33">
        <v>93.082729999999998</v>
      </c>
      <c r="FG217" s="33">
        <v>92.550870000000003</v>
      </c>
      <c r="FH217" s="33">
        <v>90.870400000000004</v>
      </c>
      <c r="FI217" s="33">
        <v>90.246769999999998</v>
      </c>
      <c r="FJ217" s="33">
        <v>88.67577</v>
      </c>
      <c r="FK217" s="33">
        <v>86.870509999999996</v>
      </c>
      <c r="FL217" s="33">
        <v>82.766620000000003</v>
      </c>
      <c r="FM217" s="33">
        <v>79.469849999999994</v>
      </c>
      <c r="FN217" s="33">
        <v>78.150980000000004</v>
      </c>
      <c r="FO217" s="33">
        <v>76.869579999999999</v>
      </c>
      <c r="FP217" s="33">
        <v>75.405479999999997</v>
      </c>
      <c r="FQ217" s="33">
        <v>54.750039999999998</v>
      </c>
      <c r="FR217" s="33">
        <v>2.7628849999999998</v>
      </c>
      <c r="FS217">
        <v>0</v>
      </c>
    </row>
    <row r="218" spans="1:175" x14ac:dyDescent="0.2">
      <c r="A218" t="s">
        <v>208</v>
      </c>
      <c r="B218" t="s">
        <v>218</v>
      </c>
      <c r="C218">
        <v>42978</v>
      </c>
      <c r="D218">
        <v>672</v>
      </c>
      <c r="E218" s="33">
        <v>246.48840000000001</v>
      </c>
      <c r="F218" s="33">
        <v>238.9743</v>
      </c>
      <c r="G218" s="33">
        <v>234.7294</v>
      </c>
      <c r="H218" s="33">
        <v>231.71080000000001</v>
      </c>
      <c r="I218" s="33">
        <v>239.869</v>
      </c>
      <c r="J218" s="33">
        <v>263.0668</v>
      </c>
      <c r="K218" s="33">
        <v>290.16660000000002</v>
      </c>
      <c r="L218" s="33">
        <v>317.97469999999998</v>
      </c>
      <c r="M218" s="33">
        <v>337.08670000000001</v>
      </c>
      <c r="N218" s="33">
        <v>353.14030000000002</v>
      </c>
      <c r="O218" s="33">
        <v>366.68849999999998</v>
      </c>
      <c r="P218" s="33">
        <v>374.69560000000001</v>
      </c>
      <c r="Q218" s="33">
        <v>380.53809999999999</v>
      </c>
      <c r="R218" s="33">
        <v>378.96910000000003</v>
      </c>
      <c r="S218" s="33">
        <v>377.9434</v>
      </c>
      <c r="T218" s="33">
        <v>364.90769999999998</v>
      </c>
      <c r="U218" s="33">
        <v>354.23669999999998</v>
      </c>
      <c r="V218" s="33">
        <v>346.42099999999999</v>
      </c>
      <c r="W218" s="33">
        <v>320.99059999999997</v>
      </c>
      <c r="X218" s="33">
        <v>306.74930000000001</v>
      </c>
      <c r="Y218" s="33">
        <v>293.1653</v>
      </c>
      <c r="Z218" s="33">
        <v>278.51740000000001</v>
      </c>
      <c r="AA218" s="33">
        <v>264.10320000000002</v>
      </c>
      <c r="AB218" s="33">
        <v>252.28030000000001</v>
      </c>
      <c r="AC218" s="33">
        <v>-4.2148389999999996</v>
      </c>
      <c r="AD218" s="33">
        <v>-2.4530829999999999</v>
      </c>
      <c r="AE218" s="33">
        <v>-0.14446120000000001</v>
      </c>
      <c r="AF218" s="33">
        <v>-2.5724290000000001</v>
      </c>
      <c r="AG218" s="33">
        <v>-0.83328760000000002</v>
      </c>
      <c r="AH218" s="33">
        <v>-3.7648959999999998</v>
      </c>
      <c r="AI218" s="33">
        <v>-8.0942559999999997</v>
      </c>
      <c r="AJ218" s="33">
        <v>-2.9028719999999999</v>
      </c>
      <c r="AK218" s="33">
        <v>-5.6781649999999999</v>
      </c>
      <c r="AL218" s="33">
        <v>-6.2587029999999997</v>
      </c>
      <c r="AM218" s="33">
        <v>-0.1299449</v>
      </c>
      <c r="AN218" s="33">
        <v>11.839840000000001</v>
      </c>
      <c r="AO218" s="33">
        <v>11.181609999999999</v>
      </c>
      <c r="AP218" s="33">
        <v>10.93557</v>
      </c>
      <c r="AQ218" s="33">
        <v>13.187530000000001</v>
      </c>
      <c r="AR218" s="33">
        <v>14.60299</v>
      </c>
      <c r="AS218" s="33">
        <v>18.4986</v>
      </c>
      <c r="AT218" s="33">
        <v>16.078700000000001</v>
      </c>
      <c r="AU218" s="33">
        <v>-1.596185</v>
      </c>
      <c r="AV218" s="33">
        <v>-6.2765740000000001</v>
      </c>
      <c r="AW218" s="33">
        <v>-7.7786090000000003</v>
      </c>
      <c r="AX218" s="33">
        <v>-10.18131</v>
      </c>
      <c r="AY218" s="33">
        <v>-9.9931230000000006</v>
      </c>
      <c r="AZ218" s="33">
        <v>-11.15741</v>
      </c>
      <c r="BA218" s="33">
        <v>-0.17180790000000001</v>
      </c>
      <c r="BB218" s="33">
        <v>1.4156839999999999</v>
      </c>
      <c r="BC218" s="33">
        <v>3.9433500000000001</v>
      </c>
      <c r="BD218" s="33">
        <v>1.507611</v>
      </c>
      <c r="BE218" s="33">
        <v>3.1717490000000002</v>
      </c>
      <c r="BF218" s="33">
        <v>0.16485929999999999</v>
      </c>
      <c r="BG218" s="33">
        <v>-3.914533</v>
      </c>
      <c r="BH218" s="33">
        <v>1.4990509999999999</v>
      </c>
      <c r="BI218" s="33">
        <v>-0.98564759999999996</v>
      </c>
      <c r="BJ218" s="33">
        <v>-1.2380739999999999</v>
      </c>
      <c r="BK218" s="33">
        <v>4.4920869999999997</v>
      </c>
      <c r="BL218" s="33">
        <v>19.126159999999999</v>
      </c>
      <c r="BM218" s="33">
        <v>18.832540000000002</v>
      </c>
      <c r="BN218" s="33">
        <v>18.170960000000001</v>
      </c>
      <c r="BO218" s="33">
        <v>20.372669999999999</v>
      </c>
      <c r="BP218" s="33">
        <v>21.636209999999998</v>
      </c>
      <c r="BQ218" s="33">
        <v>25.167529999999999</v>
      </c>
      <c r="BR218" s="33">
        <v>22.395430000000001</v>
      </c>
      <c r="BS218" s="33">
        <v>2.5627300000000002</v>
      </c>
      <c r="BT218" s="33">
        <v>-2.2744529999999998</v>
      </c>
      <c r="BU218" s="33">
        <v>-4.0023530000000003</v>
      </c>
      <c r="BV218" s="33">
        <v>-6.4072769999999997</v>
      </c>
      <c r="BW218" s="33">
        <v>-6.1862469999999998</v>
      </c>
      <c r="BX218" s="33">
        <v>-7.4697459999999998</v>
      </c>
      <c r="BY218" s="33">
        <v>2.6283829999999999</v>
      </c>
      <c r="BZ218" s="33">
        <v>4.09518</v>
      </c>
      <c r="CA218" s="33">
        <v>6.7745550000000003</v>
      </c>
      <c r="CB218" s="33">
        <v>4.3334339999999996</v>
      </c>
      <c r="CC218" s="33">
        <v>5.9456259999999999</v>
      </c>
      <c r="CD218" s="33">
        <v>2.8865959999999999</v>
      </c>
      <c r="CE218" s="33">
        <v>-1.0196700000000001</v>
      </c>
      <c r="CF218" s="33">
        <v>4.5478100000000001</v>
      </c>
      <c r="CG218" s="33">
        <v>2.2643759999999999</v>
      </c>
      <c r="CH218" s="33">
        <v>2.2391990000000002</v>
      </c>
      <c r="CI218" s="33">
        <v>7.6932929999999997</v>
      </c>
      <c r="CJ218" s="33">
        <v>24.172640000000001</v>
      </c>
      <c r="CK218" s="33">
        <v>24.13156</v>
      </c>
      <c r="CL218" s="33">
        <v>23.18216</v>
      </c>
      <c r="CM218" s="33">
        <v>25.349070000000001</v>
      </c>
      <c r="CN218" s="33">
        <v>26.507400000000001</v>
      </c>
      <c r="CO218" s="33">
        <v>29.7864</v>
      </c>
      <c r="CP218" s="33">
        <v>26.770379999999999</v>
      </c>
      <c r="CQ218" s="33">
        <v>5.4431820000000002</v>
      </c>
      <c r="CR218" s="33">
        <v>0.49740279999999998</v>
      </c>
      <c r="CS218" s="33">
        <v>-1.38693</v>
      </c>
      <c r="CT218" s="33">
        <v>-3.7933919999999999</v>
      </c>
      <c r="CU218" s="33">
        <v>-3.5496159999999999</v>
      </c>
      <c r="CV218" s="33">
        <v>-4.9156789999999999</v>
      </c>
      <c r="CW218" s="33">
        <v>5.4285740000000002</v>
      </c>
      <c r="CX218" s="33">
        <v>6.7746760000000004</v>
      </c>
      <c r="CY218" s="33">
        <v>9.6057609999999993</v>
      </c>
      <c r="CZ218" s="33">
        <v>7.1592570000000002</v>
      </c>
      <c r="DA218" s="33">
        <v>8.7195020000000003</v>
      </c>
      <c r="DB218" s="33">
        <v>5.608333</v>
      </c>
      <c r="DC218" s="33">
        <v>1.8751930000000001</v>
      </c>
      <c r="DD218" s="33">
        <v>7.5965689999999997</v>
      </c>
      <c r="DE218" s="33">
        <v>5.5144000000000002</v>
      </c>
      <c r="DF218" s="33">
        <v>5.7164720000000004</v>
      </c>
      <c r="DG218" s="33">
        <v>10.894500000000001</v>
      </c>
      <c r="DH218" s="33">
        <v>29.21912</v>
      </c>
      <c r="DI218" s="33">
        <v>29.430569999999999</v>
      </c>
      <c r="DJ218" s="33">
        <v>28.193359999999998</v>
      </c>
      <c r="DK218" s="33">
        <v>30.325469999999999</v>
      </c>
      <c r="DL218" s="33">
        <v>31.378589999999999</v>
      </c>
      <c r="DM218" s="33">
        <v>34.405270000000002</v>
      </c>
      <c r="DN218" s="33">
        <v>31.145330000000001</v>
      </c>
      <c r="DO218" s="33">
        <v>8.3236340000000002</v>
      </c>
      <c r="DP218" s="33">
        <v>3.2692589999999999</v>
      </c>
      <c r="DQ218" s="33">
        <v>1.2284930000000001</v>
      </c>
      <c r="DR218" s="33">
        <v>-1.1795070000000001</v>
      </c>
      <c r="DS218" s="33">
        <v>-0.91298539999999995</v>
      </c>
      <c r="DT218" s="33">
        <v>-2.361612</v>
      </c>
      <c r="DU218" s="33">
        <v>9.4716039999999992</v>
      </c>
      <c r="DV218" s="33">
        <v>10.64344</v>
      </c>
      <c r="DW218" s="33">
        <v>13.693569999999999</v>
      </c>
      <c r="DX218" s="33">
        <v>11.2393</v>
      </c>
      <c r="DY218" s="33">
        <v>12.724539999999999</v>
      </c>
      <c r="DZ218" s="33">
        <v>9.5380880000000001</v>
      </c>
      <c r="EA218" s="33">
        <v>6.0549160000000004</v>
      </c>
      <c r="EB218" s="33">
        <v>11.99849</v>
      </c>
      <c r="EC218" s="33">
        <v>10.20692</v>
      </c>
      <c r="ED218" s="33">
        <v>10.7371</v>
      </c>
      <c r="EE218" s="33">
        <v>15.516529999999999</v>
      </c>
      <c r="EF218" s="33">
        <v>36.50544</v>
      </c>
      <c r="EG218" s="33">
        <v>37.081510000000002</v>
      </c>
      <c r="EH218" s="33">
        <v>35.428750000000001</v>
      </c>
      <c r="EI218" s="33">
        <v>37.51061</v>
      </c>
      <c r="EJ218" s="33">
        <v>38.411810000000003</v>
      </c>
      <c r="EK218" s="33">
        <v>41.074199999999998</v>
      </c>
      <c r="EL218" s="33">
        <v>37.462060000000001</v>
      </c>
      <c r="EM218" s="33">
        <v>12.48255</v>
      </c>
      <c r="EN218" s="33">
        <v>7.2713789999999996</v>
      </c>
      <c r="EO218" s="33">
        <v>5.0047490000000003</v>
      </c>
      <c r="EP218" s="33">
        <v>2.5945290000000001</v>
      </c>
      <c r="EQ218" s="33">
        <v>2.893891</v>
      </c>
      <c r="ER218" s="33">
        <v>1.326055</v>
      </c>
      <c r="ES218" s="33">
        <v>74.017020000000002</v>
      </c>
      <c r="ET218" s="33">
        <v>73.346429999999998</v>
      </c>
      <c r="EU218" s="33">
        <v>72.685609999999997</v>
      </c>
      <c r="EV218" s="33">
        <v>72.386960000000002</v>
      </c>
      <c r="EW218" s="33">
        <v>72.716750000000005</v>
      </c>
      <c r="EX218" s="33">
        <v>72.349119999999999</v>
      </c>
      <c r="EY218" s="33">
        <v>71.846019999999996</v>
      </c>
      <c r="EZ218" s="33">
        <v>71.514219999999995</v>
      </c>
      <c r="FA218" s="33">
        <v>75.174599999999998</v>
      </c>
      <c r="FB218" s="33">
        <v>79.693209999999993</v>
      </c>
      <c r="FC218" s="33">
        <v>84.339039999999997</v>
      </c>
      <c r="FD218" s="33">
        <v>88.567760000000007</v>
      </c>
      <c r="FE218" s="33">
        <v>91.562960000000004</v>
      </c>
      <c r="FF218" s="33">
        <v>90.63212</v>
      </c>
      <c r="FG218" s="33">
        <v>90.107280000000003</v>
      </c>
      <c r="FH218" s="33">
        <v>87.543300000000002</v>
      </c>
      <c r="FI218" s="33">
        <v>87.757549999999995</v>
      </c>
      <c r="FJ218" s="33">
        <v>87.007530000000003</v>
      </c>
      <c r="FK218" s="33">
        <v>86.220749999999995</v>
      </c>
      <c r="FL218" s="33">
        <v>80.938580000000002</v>
      </c>
      <c r="FM218" s="33">
        <v>77.613489999999999</v>
      </c>
      <c r="FN218" s="33">
        <v>76.211510000000004</v>
      </c>
      <c r="FO218" s="33">
        <v>74.776970000000006</v>
      </c>
      <c r="FP218" s="33">
        <v>73.093919999999997</v>
      </c>
      <c r="FQ218" s="33">
        <v>121.73009999999999</v>
      </c>
      <c r="FR218" s="33">
        <v>9.0152929999999998</v>
      </c>
      <c r="FS218">
        <v>0</v>
      </c>
    </row>
    <row r="219" spans="1:175" x14ac:dyDescent="0.2">
      <c r="A219" t="s">
        <v>208</v>
      </c>
      <c r="B219" t="s">
        <v>218</v>
      </c>
      <c r="C219">
        <v>42979</v>
      </c>
      <c r="D219">
        <v>672</v>
      </c>
      <c r="E219" s="33">
        <v>244.05940000000001</v>
      </c>
      <c r="F219" s="33">
        <v>240.03729999999999</v>
      </c>
      <c r="G219" s="33">
        <v>235.9973</v>
      </c>
      <c r="H219" s="33">
        <v>234.7259</v>
      </c>
      <c r="I219" s="33">
        <v>242.8623</v>
      </c>
      <c r="J219" s="33">
        <v>261.53730000000002</v>
      </c>
      <c r="K219" s="33">
        <v>287.02170000000001</v>
      </c>
      <c r="L219" s="33">
        <v>316.11739999999998</v>
      </c>
      <c r="M219" s="33">
        <v>344.1454</v>
      </c>
      <c r="N219" s="33">
        <v>362.75209999999998</v>
      </c>
      <c r="O219" s="33">
        <v>376.25900000000001</v>
      </c>
      <c r="P219" s="33">
        <v>381.0625</v>
      </c>
      <c r="Q219" s="33">
        <v>383.62470000000002</v>
      </c>
      <c r="R219" s="33">
        <v>381.45960000000002</v>
      </c>
      <c r="S219" s="33">
        <v>376.221</v>
      </c>
      <c r="T219" s="33">
        <v>361.44229999999999</v>
      </c>
      <c r="U219" s="33">
        <v>349.67</v>
      </c>
      <c r="V219" s="33">
        <v>336.16809999999998</v>
      </c>
      <c r="W219" s="33">
        <v>316.9667</v>
      </c>
      <c r="X219" s="33">
        <v>304.20589999999999</v>
      </c>
      <c r="Y219" s="33">
        <v>293.47449999999998</v>
      </c>
      <c r="Z219" s="33">
        <v>283.96120000000002</v>
      </c>
      <c r="AA219" s="33">
        <v>270.26069999999999</v>
      </c>
      <c r="AB219" s="33">
        <v>258.70769999999999</v>
      </c>
      <c r="AC219" s="33">
        <v>-9.1558399999999995</v>
      </c>
      <c r="AD219" s="33">
        <v>-5.4378570000000002</v>
      </c>
      <c r="AE219" s="33">
        <v>-3.9932310000000002</v>
      </c>
      <c r="AF219" s="33">
        <v>-3.3121</v>
      </c>
      <c r="AG219" s="33">
        <v>0.2180841</v>
      </c>
      <c r="AH219" s="33">
        <v>-8.5233019999999993</v>
      </c>
      <c r="AI219" s="33">
        <v>-10.13233</v>
      </c>
      <c r="AJ219" s="33">
        <v>-4.5611969999999999</v>
      </c>
      <c r="AK219" s="33">
        <v>-4.8554019999999998</v>
      </c>
      <c r="AL219" s="33">
        <v>-10.1404</v>
      </c>
      <c r="AM219" s="33">
        <v>-2.722029</v>
      </c>
      <c r="AN219" s="33">
        <v>11.86694</v>
      </c>
      <c r="AO219" s="33">
        <v>11.63692</v>
      </c>
      <c r="AP219" s="33">
        <v>8.8501049999999992</v>
      </c>
      <c r="AQ219" s="33">
        <v>9.4685360000000003</v>
      </c>
      <c r="AR219" s="33">
        <v>9.2236569999999993</v>
      </c>
      <c r="AS219" s="33">
        <v>13.23521</v>
      </c>
      <c r="AT219" s="33">
        <v>11.736269999999999</v>
      </c>
      <c r="AU219" s="33">
        <v>3.3279459999999998</v>
      </c>
      <c r="AV219" s="33">
        <v>-5.0054930000000004</v>
      </c>
      <c r="AW219" s="33">
        <v>-5.058732</v>
      </c>
      <c r="AX219" s="33">
        <v>-2.30166</v>
      </c>
      <c r="AY219" s="33">
        <v>-3.9495520000000002</v>
      </c>
      <c r="AZ219" s="33">
        <v>-4.4121740000000003</v>
      </c>
      <c r="BA219" s="33">
        <v>-4.795115</v>
      </c>
      <c r="BB219" s="33">
        <v>-1.147281</v>
      </c>
      <c r="BC219" s="33">
        <v>0.33706229999999998</v>
      </c>
      <c r="BD219" s="33">
        <v>0.89890800000000004</v>
      </c>
      <c r="BE219" s="33">
        <v>4.4310689999999999</v>
      </c>
      <c r="BF219" s="33">
        <v>-4.1008199999999997</v>
      </c>
      <c r="BG219" s="33">
        <v>-5.3282689999999997</v>
      </c>
      <c r="BH219" s="33">
        <v>0.59554490000000004</v>
      </c>
      <c r="BI219" s="33">
        <v>0.66905570000000003</v>
      </c>
      <c r="BJ219" s="33">
        <v>-4.4082999999999997</v>
      </c>
      <c r="BK219" s="33">
        <v>3.0396290000000001</v>
      </c>
      <c r="BL219" s="33">
        <v>19.526669999999999</v>
      </c>
      <c r="BM219" s="33">
        <v>19.468150000000001</v>
      </c>
      <c r="BN219" s="33">
        <v>16.688659999999999</v>
      </c>
      <c r="BO219" s="33">
        <v>17.31439</v>
      </c>
      <c r="BP219" s="33">
        <v>16.736239999999999</v>
      </c>
      <c r="BQ219" s="33">
        <v>20.237279999999998</v>
      </c>
      <c r="BR219" s="33">
        <v>18.279810000000001</v>
      </c>
      <c r="BS219" s="33">
        <v>8.2245779999999993</v>
      </c>
      <c r="BT219" s="33">
        <v>-8.4603700000000004E-2</v>
      </c>
      <c r="BU219" s="33">
        <v>-0.1219771</v>
      </c>
      <c r="BV219" s="33">
        <v>2.63971</v>
      </c>
      <c r="BW219" s="33">
        <v>0.93271119999999996</v>
      </c>
      <c r="BX219" s="33">
        <v>0.23760329999999999</v>
      </c>
      <c r="BY219" s="33">
        <v>-1.774891</v>
      </c>
      <c r="BZ219" s="33">
        <v>1.8243590000000001</v>
      </c>
      <c r="CA219" s="33">
        <v>3.3362099999999999</v>
      </c>
      <c r="CB219" s="33">
        <v>3.815439</v>
      </c>
      <c r="CC219" s="33">
        <v>7.3489690000000003</v>
      </c>
      <c r="CD219" s="33">
        <v>-1.037822</v>
      </c>
      <c r="CE219" s="33">
        <v>-2.0009929999999998</v>
      </c>
      <c r="CF219" s="33">
        <v>4.1670889999999998</v>
      </c>
      <c r="CG219" s="33">
        <v>4.4952779999999999</v>
      </c>
      <c r="CH219" s="33">
        <v>-0.4382665</v>
      </c>
      <c r="CI219" s="33">
        <v>7.0301349999999996</v>
      </c>
      <c r="CJ219" s="33">
        <v>24.831769999999999</v>
      </c>
      <c r="CK219" s="33">
        <v>24.892029999999998</v>
      </c>
      <c r="CL219" s="33">
        <v>22.117609999999999</v>
      </c>
      <c r="CM219" s="33">
        <v>22.74841</v>
      </c>
      <c r="CN219" s="33">
        <v>21.939440000000001</v>
      </c>
      <c r="CO219" s="33">
        <v>25.08689</v>
      </c>
      <c r="CP219" s="33">
        <v>22.81185</v>
      </c>
      <c r="CQ219" s="33">
        <v>11.615970000000001</v>
      </c>
      <c r="CR219" s="33">
        <v>3.3235890000000001</v>
      </c>
      <c r="CS219" s="33">
        <v>3.2972039999999998</v>
      </c>
      <c r="CT219" s="33">
        <v>6.0620880000000001</v>
      </c>
      <c r="CU219" s="33">
        <v>4.314152</v>
      </c>
      <c r="CV219" s="33">
        <v>3.4580250000000001</v>
      </c>
      <c r="CW219" s="33">
        <v>1.245333</v>
      </c>
      <c r="CX219" s="33">
        <v>4.7959990000000001</v>
      </c>
      <c r="CY219" s="33">
        <v>6.3353580000000003</v>
      </c>
      <c r="CZ219" s="33">
        <v>6.7319699999999996</v>
      </c>
      <c r="DA219" s="33">
        <v>10.266870000000001</v>
      </c>
      <c r="DB219" s="33">
        <v>2.0251760000000001</v>
      </c>
      <c r="DC219" s="33">
        <v>1.3262830000000001</v>
      </c>
      <c r="DD219" s="33">
        <v>7.7386330000000001</v>
      </c>
      <c r="DE219" s="33">
        <v>8.3215000000000003</v>
      </c>
      <c r="DF219" s="33">
        <v>3.5317669999999999</v>
      </c>
      <c r="DG219" s="33">
        <v>11.02064</v>
      </c>
      <c r="DH219" s="33">
        <v>30.136869999999998</v>
      </c>
      <c r="DI219" s="33">
        <v>30.315919999999998</v>
      </c>
      <c r="DJ219" s="33">
        <v>27.546569999999999</v>
      </c>
      <c r="DK219" s="33">
        <v>28.18243</v>
      </c>
      <c r="DL219" s="33">
        <v>27.14264</v>
      </c>
      <c r="DM219" s="33">
        <v>29.936499999999999</v>
      </c>
      <c r="DN219" s="33">
        <v>27.343889999999998</v>
      </c>
      <c r="DO219" s="33">
        <v>15.00736</v>
      </c>
      <c r="DP219" s="33">
        <v>6.7317819999999999</v>
      </c>
      <c r="DQ219" s="33">
        <v>6.7163849999999998</v>
      </c>
      <c r="DR219" s="33">
        <v>9.4844659999999994</v>
      </c>
      <c r="DS219" s="33">
        <v>7.6955920000000004</v>
      </c>
      <c r="DT219" s="33">
        <v>6.6784470000000002</v>
      </c>
      <c r="DU219" s="33">
        <v>5.606058</v>
      </c>
      <c r="DV219" s="33">
        <v>9.0865749999999998</v>
      </c>
      <c r="DW219" s="33">
        <v>10.665649999999999</v>
      </c>
      <c r="DX219" s="33">
        <v>10.94298</v>
      </c>
      <c r="DY219" s="33">
        <v>14.479850000000001</v>
      </c>
      <c r="DZ219" s="33">
        <v>6.4476579999999997</v>
      </c>
      <c r="EA219" s="33">
        <v>6.1303419999999997</v>
      </c>
      <c r="EB219" s="33">
        <v>12.895379999999999</v>
      </c>
      <c r="EC219" s="33">
        <v>13.84596</v>
      </c>
      <c r="ED219" s="33">
        <v>9.2638649999999991</v>
      </c>
      <c r="EE219" s="33">
        <v>16.782299999999999</v>
      </c>
      <c r="EF219" s="33">
        <v>37.796599999999998</v>
      </c>
      <c r="EG219" s="33">
        <v>38.14714</v>
      </c>
      <c r="EH219" s="33">
        <v>35.385120000000001</v>
      </c>
      <c r="EI219" s="33">
        <v>36.028280000000002</v>
      </c>
      <c r="EJ219" s="33">
        <v>34.65522</v>
      </c>
      <c r="EK219" s="33">
        <v>36.938569999999999</v>
      </c>
      <c r="EL219" s="33">
        <v>33.887430000000002</v>
      </c>
      <c r="EM219" s="33">
        <v>19.90399</v>
      </c>
      <c r="EN219" s="33">
        <v>11.652670000000001</v>
      </c>
      <c r="EO219" s="33">
        <v>11.65314</v>
      </c>
      <c r="EP219" s="33">
        <v>14.425840000000001</v>
      </c>
      <c r="EQ219" s="33">
        <v>12.577859999999999</v>
      </c>
      <c r="ER219" s="33">
        <v>11.32822</v>
      </c>
      <c r="ES219" s="33">
        <v>73.611879999999999</v>
      </c>
      <c r="ET219" s="33">
        <v>74.703069999999997</v>
      </c>
      <c r="EU219" s="33">
        <v>73.378500000000003</v>
      </c>
      <c r="EV219" s="33">
        <v>73.28734</v>
      </c>
      <c r="EW219" s="33">
        <v>72.437420000000003</v>
      </c>
      <c r="EX219" s="33">
        <v>72.192859999999996</v>
      </c>
      <c r="EY219" s="33">
        <v>72.540890000000005</v>
      </c>
      <c r="EZ219" s="33">
        <v>72.651520000000005</v>
      </c>
      <c r="FA219" s="33">
        <v>79.088589999999996</v>
      </c>
      <c r="FB219" s="33">
        <v>86.949510000000004</v>
      </c>
      <c r="FC219" s="33">
        <v>93.050629999999998</v>
      </c>
      <c r="FD219" s="33">
        <v>96.557169999999999</v>
      </c>
      <c r="FE219" s="33">
        <v>97.273660000000007</v>
      </c>
      <c r="FF219" s="33">
        <v>96.744169999999997</v>
      </c>
      <c r="FG219" s="33">
        <v>96.157210000000006</v>
      </c>
      <c r="FH219" s="33">
        <v>95.039779999999993</v>
      </c>
      <c r="FI219" s="33">
        <v>93.928790000000006</v>
      </c>
      <c r="FJ219" s="33">
        <v>91.490620000000007</v>
      </c>
      <c r="FK219" s="33">
        <v>89.22072</v>
      </c>
      <c r="FL219" s="33">
        <v>86.393749999999997</v>
      </c>
      <c r="FM219" s="33">
        <v>82.696169999999995</v>
      </c>
      <c r="FN219" s="33">
        <v>81.209519999999998</v>
      </c>
      <c r="FO219" s="33">
        <v>79.93562</v>
      </c>
      <c r="FP219" s="33">
        <v>78.618359999999996</v>
      </c>
      <c r="FQ219" s="33">
        <v>144.14590000000001</v>
      </c>
      <c r="FR219" s="33">
        <v>9.5643940000000001</v>
      </c>
      <c r="FS219">
        <v>0</v>
      </c>
    </row>
    <row r="220" spans="1:175" x14ac:dyDescent="0.2">
      <c r="A220" t="s">
        <v>208</v>
      </c>
      <c r="B220" t="s">
        <v>218</v>
      </c>
      <c r="C220">
        <v>42980</v>
      </c>
      <c r="D220">
        <v>672</v>
      </c>
      <c r="E220" s="33">
        <v>242.29990000000001</v>
      </c>
      <c r="F220" s="33">
        <v>236.05629999999999</v>
      </c>
      <c r="G220" s="33">
        <v>231.22810000000001</v>
      </c>
      <c r="H220" s="33">
        <v>227.80179999999999</v>
      </c>
      <c r="I220" s="33">
        <v>226.4845</v>
      </c>
      <c r="J220" s="33">
        <v>230.23240000000001</v>
      </c>
      <c r="K220" s="33">
        <v>234.72389999999999</v>
      </c>
      <c r="L220" s="33">
        <v>241.93879999999999</v>
      </c>
      <c r="M220" s="33">
        <v>251.68289999999999</v>
      </c>
      <c r="N220" s="33">
        <v>260.63920000000002</v>
      </c>
      <c r="O220" s="33">
        <v>269.84309999999999</v>
      </c>
      <c r="P220" s="33">
        <v>275.84449999999998</v>
      </c>
      <c r="Q220" s="33">
        <v>278.15559999999999</v>
      </c>
      <c r="R220" s="33">
        <v>277.2371</v>
      </c>
      <c r="S220" s="33">
        <v>279.76639999999998</v>
      </c>
      <c r="T220" s="33">
        <v>282.42579999999998</v>
      </c>
      <c r="U220" s="33">
        <v>284.89800000000002</v>
      </c>
      <c r="V220" s="33">
        <v>287.28269999999998</v>
      </c>
      <c r="W220" s="33">
        <v>285.20089999999999</v>
      </c>
      <c r="X220" s="33">
        <v>280.43380000000002</v>
      </c>
      <c r="Y220" s="33">
        <v>272.72460000000001</v>
      </c>
      <c r="Z220" s="33">
        <v>266.71269999999998</v>
      </c>
      <c r="AA220" s="33">
        <v>264.71390000000002</v>
      </c>
      <c r="AB220" s="33">
        <v>256.76330000000002</v>
      </c>
      <c r="AC220" s="33">
        <v>-9.564114</v>
      </c>
      <c r="AD220" s="33">
        <v>-9.4112939999999998</v>
      </c>
      <c r="AE220" s="33">
        <v>-8.211354</v>
      </c>
      <c r="AF220" s="33">
        <v>-6.7533060000000003</v>
      </c>
      <c r="AG220" s="33">
        <v>-7.6655509999999998</v>
      </c>
      <c r="AH220" s="33">
        <v>-8.1084379999999996</v>
      </c>
      <c r="AI220" s="33">
        <v>-8.2911420000000007</v>
      </c>
      <c r="AJ220" s="33">
        <v>-6.410482</v>
      </c>
      <c r="AK220" s="33">
        <v>-8.6537070000000007</v>
      </c>
      <c r="AL220" s="33">
        <v>-10.95111</v>
      </c>
      <c r="AM220" s="33">
        <v>-9.0137300000000007</v>
      </c>
      <c r="AN220" s="33">
        <v>1.1001110000000001</v>
      </c>
      <c r="AO220" s="33">
        <v>-0.49751529999999999</v>
      </c>
      <c r="AP220" s="33">
        <v>1.3518669999999999</v>
      </c>
      <c r="AQ220" s="33">
        <v>6.0977990000000002</v>
      </c>
      <c r="AR220" s="33">
        <v>6.0757950000000003</v>
      </c>
      <c r="AS220" s="33">
        <v>4.4102819999999996</v>
      </c>
      <c r="AT220" s="33">
        <v>3.5787719999999998</v>
      </c>
      <c r="AU220" s="33">
        <v>-3.0194529999999999</v>
      </c>
      <c r="AV220" s="33">
        <v>-5.874479</v>
      </c>
      <c r="AW220" s="33">
        <v>-6.0058819999999997</v>
      </c>
      <c r="AX220" s="33">
        <v>-5.4499269999999997</v>
      </c>
      <c r="AY220" s="33">
        <v>-1.360055</v>
      </c>
      <c r="AZ220" s="33">
        <v>-5.025296</v>
      </c>
      <c r="BA220" s="33">
        <v>-5.2574680000000003</v>
      </c>
      <c r="BB220" s="33">
        <v>-5.0443850000000001</v>
      </c>
      <c r="BC220" s="33">
        <v>-3.9022450000000002</v>
      </c>
      <c r="BD220" s="33">
        <v>-2.565207</v>
      </c>
      <c r="BE220" s="33">
        <v>-3.510151</v>
      </c>
      <c r="BF220" s="33">
        <v>-4.1948239999999997</v>
      </c>
      <c r="BG220" s="33">
        <v>-4.0385669999999996</v>
      </c>
      <c r="BH220" s="33">
        <v>-1.8760030000000001</v>
      </c>
      <c r="BI220" s="33">
        <v>-3.7442169999999999</v>
      </c>
      <c r="BJ220" s="33">
        <v>-5.8870230000000001</v>
      </c>
      <c r="BK220" s="33">
        <v>-3.7569469999999998</v>
      </c>
      <c r="BL220" s="33">
        <v>8.0347849999999994</v>
      </c>
      <c r="BM220" s="33">
        <v>6.3057439999999998</v>
      </c>
      <c r="BN220" s="33">
        <v>8.2333890000000007</v>
      </c>
      <c r="BO220" s="33">
        <v>12.986219999999999</v>
      </c>
      <c r="BP220" s="33">
        <v>12.909470000000001</v>
      </c>
      <c r="BQ220" s="33">
        <v>11.13232</v>
      </c>
      <c r="BR220" s="33">
        <v>10.463419999999999</v>
      </c>
      <c r="BS220" s="33">
        <v>2.3432949999999999</v>
      </c>
      <c r="BT220" s="33">
        <v>-0.3708031</v>
      </c>
      <c r="BU220" s="33">
        <v>-0.4167151</v>
      </c>
      <c r="BV220" s="33">
        <v>-3.2305300000000002E-2</v>
      </c>
      <c r="BW220" s="33">
        <v>4.1177780000000004</v>
      </c>
      <c r="BX220" s="33">
        <v>0.57984780000000002</v>
      </c>
      <c r="BY220" s="33">
        <v>-2.2746979999999999</v>
      </c>
      <c r="BZ220" s="33">
        <v>-2.0198779999999998</v>
      </c>
      <c r="CA220" s="33">
        <v>-0.91776899999999995</v>
      </c>
      <c r="CB220" s="33">
        <v>0.33545730000000001</v>
      </c>
      <c r="CC220" s="33">
        <v>-0.63213350000000001</v>
      </c>
      <c r="CD220" s="33">
        <v>-1.484267</v>
      </c>
      <c r="CE220" s="33">
        <v>-1.0932459999999999</v>
      </c>
      <c r="CF220" s="33">
        <v>1.264564</v>
      </c>
      <c r="CG220" s="33">
        <v>-0.34392</v>
      </c>
      <c r="CH220" s="33">
        <v>-2.3796520000000001</v>
      </c>
      <c r="CI220" s="33">
        <v>-0.11611489999999999</v>
      </c>
      <c r="CJ220" s="33">
        <v>12.837719999999999</v>
      </c>
      <c r="CK220" s="33">
        <v>11.017659999999999</v>
      </c>
      <c r="CL220" s="33">
        <v>12.999510000000001</v>
      </c>
      <c r="CM220" s="33">
        <v>17.75712</v>
      </c>
      <c r="CN220" s="33">
        <v>17.64245</v>
      </c>
      <c r="CO220" s="33">
        <v>15.787990000000001</v>
      </c>
      <c r="CP220" s="33">
        <v>15.23171</v>
      </c>
      <c r="CQ220" s="33">
        <v>6.057518</v>
      </c>
      <c r="CR220" s="33">
        <v>3.4410259999999999</v>
      </c>
      <c r="CS220" s="33">
        <v>3.4543249999999999</v>
      </c>
      <c r="CT220" s="33">
        <v>3.7199230000000001</v>
      </c>
      <c r="CU220" s="33">
        <v>7.911708</v>
      </c>
      <c r="CV220" s="33">
        <v>4.4619530000000003</v>
      </c>
      <c r="CW220" s="33">
        <v>0.70807169999999997</v>
      </c>
      <c r="CX220" s="33">
        <v>1.0046299999999999</v>
      </c>
      <c r="CY220" s="33">
        <v>2.0667070000000001</v>
      </c>
      <c r="CZ220" s="33">
        <v>3.2361219999999999</v>
      </c>
      <c r="DA220" s="33">
        <v>2.2458840000000002</v>
      </c>
      <c r="DB220" s="33">
        <v>1.2262900000000001</v>
      </c>
      <c r="DC220" s="33">
        <v>1.8520749999999999</v>
      </c>
      <c r="DD220" s="33">
        <v>4.4051299999999998</v>
      </c>
      <c r="DE220" s="33">
        <v>3.0563769999999999</v>
      </c>
      <c r="DF220" s="33">
        <v>1.1277200000000001</v>
      </c>
      <c r="DG220" s="33">
        <v>3.5247169999999999</v>
      </c>
      <c r="DH220" s="33">
        <v>17.640650000000001</v>
      </c>
      <c r="DI220" s="33">
        <v>15.72958</v>
      </c>
      <c r="DJ220" s="33">
        <v>17.765630000000002</v>
      </c>
      <c r="DK220" s="33">
        <v>22.528020000000001</v>
      </c>
      <c r="DL220" s="33">
        <v>22.375430000000001</v>
      </c>
      <c r="DM220" s="33">
        <v>20.443660000000001</v>
      </c>
      <c r="DN220" s="33">
        <v>20</v>
      </c>
      <c r="DO220" s="33">
        <v>9.7717410000000005</v>
      </c>
      <c r="DP220" s="33">
        <v>7.2528550000000003</v>
      </c>
      <c r="DQ220" s="33">
        <v>7.3253649999999997</v>
      </c>
      <c r="DR220" s="33">
        <v>7.4721510000000002</v>
      </c>
      <c r="DS220" s="33">
        <v>11.705640000000001</v>
      </c>
      <c r="DT220" s="33">
        <v>8.3440589999999997</v>
      </c>
      <c r="DU220" s="33">
        <v>5.0147180000000002</v>
      </c>
      <c r="DV220" s="33">
        <v>5.3715390000000003</v>
      </c>
      <c r="DW220" s="33">
        <v>6.3758160000000004</v>
      </c>
      <c r="DX220" s="33">
        <v>7.42422</v>
      </c>
      <c r="DY220" s="33">
        <v>6.4012840000000004</v>
      </c>
      <c r="DZ220" s="33">
        <v>5.1399039999999996</v>
      </c>
      <c r="EA220" s="33">
        <v>6.1046500000000004</v>
      </c>
      <c r="EB220" s="33">
        <v>8.9396100000000001</v>
      </c>
      <c r="EC220" s="33">
        <v>7.9658670000000003</v>
      </c>
      <c r="ED220" s="33">
        <v>6.1918069999999998</v>
      </c>
      <c r="EE220" s="33">
        <v>8.7814999999999994</v>
      </c>
      <c r="EF220" s="33">
        <v>24.575330000000001</v>
      </c>
      <c r="EG220" s="33">
        <v>22.53284</v>
      </c>
      <c r="EH220" s="33">
        <v>24.64715</v>
      </c>
      <c r="EI220" s="33">
        <v>29.416440000000001</v>
      </c>
      <c r="EJ220" s="33">
        <v>29.209099999999999</v>
      </c>
      <c r="EK220" s="33">
        <v>27.165700000000001</v>
      </c>
      <c r="EL220" s="33">
        <v>26.884650000000001</v>
      </c>
      <c r="EM220" s="33">
        <v>15.13449</v>
      </c>
      <c r="EN220" s="33">
        <v>12.75653</v>
      </c>
      <c r="EO220" s="33">
        <v>12.914529999999999</v>
      </c>
      <c r="EP220" s="33">
        <v>12.88977</v>
      </c>
      <c r="EQ220" s="33">
        <v>17.18347</v>
      </c>
      <c r="ER220" s="33">
        <v>13.949199999999999</v>
      </c>
      <c r="ES220" s="33">
        <v>77.671440000000004</v>
      </c>
      <c r="ET220" s="33">
        <v>76.533940000000001</v>
      </c>
      <c r="EU220" s="33">
        <v>75.245949999999993</v>
      </c>
      <c r="EV220" s="33">
        <v>75.308639999999997</v>
      </c>
      <c r="EW220" s="33">
        <v>74.68177</v>
      </c>
      <c r="EX220" s="33">
        <v>73.626499999999993</v>
      </c>
      <c r="EY220" s="33">
        <v>73.842119999999994</v>
      </c>
      <c r="EZ220" s="33">
        <v>73.879810000000006</v>
      </c>
      <c r="FA220" s="33">
        <v>76.563869999999994</v>
      </c>
      <c r="FB220" s="33">
        <v>81.225849999999994</v>
      </c>
      <c r="FC220" s="33">
        <v>87.075680000000006</v>
      </c>
      <c r="FD220" s="33">
        <v>91.157929999999993</v>
      </c>
      <c r="FE220" s="33">
        <v>95.026439999999994</v>
      </c>
      <c r="FF220" s="33">
        <v>97.79665</v>
      </c>
      <c r="FG220" s="33">
        <v>95.643879999999996</v>
      </c>
      <c r="FH220" s="33">
        <v>94.192120000000003</v>
      </c>
      <c r="FI220" s="33">
        <v>94.176079999999999</v>
      </c>
      <c r="FJ220" s="33">
        <v>94.298119999999997</v>
      </c>
      <c r="FK220" s="33">
        <v>92.640900000000002</v>
      </c>
      <c r="FL220" s="33">
        <v>89.856059999999999</v>
      </c>
      <c r="FM220" s="33">
        <v>86.714669999999998</v>
      </c>
      <c r="FN220" s="33">
        <v>86.759060000000005</v>
      </c>
      <c r="FO220" s="33">
        <v>88.338229999999996</v>
      </c>
      <c r="FP220" s="33">
        <v>87.377750000000006</v>
      </c>
      <c r="FQ220" s="33">
        <v>138.6163</v>
      </c>
      <c r="FR220" s="33">
        <v>8.7723650000000006</v>
      </c>
      <c r="FS220">
        <v>0</v>
      </c>
    </row>
    <row r="221" spans="1:175" x14ac:dyDescent="0.2">
      <c r="A221" t="s">
        <v>208</v>
      </c>
      <c r="B221" t="s">
        <v>218</v>
      </c>
      <c r="C221" t="s">
        <v>235</v>
      </c>
      <c r="D221">
        <v>672</v>
      </c>
      <c r="E221" s="33">
        <v>245.2739</v>
      </c>
      <c r="F221" s="33">
        <v>239.50579999999999</v>
      </c>
      <c r="G221" s="33">
        <v>235.36330000000001</v>
      </c>
      <c r="H221" s="33">
        <v>233.2184</v>
      </c>
      <c r="I221" s="33">
        <v>241.3657</v>
      </c>
      <c r="J221" s="33">
        <v>262.3021</v>
      </c>
      <c r="K221" s="33">
        <v>288.59410000000003</v>
      </c>
      <c r="L221" s="33">
        <v>317.04610000000002</v>
      </c>
      <c r="M221" s="33">
        <v>340.61599999999999</v>
      </c>
      <c r="N221" s="33">
        <v>357.94619999999998</v>
      </c>
      <c r="O221" s="33">
        <v>371.47379999999998</v>
      </c>
      <c r="P221" s="33">
        <v>377.87900000000002</v>
      </c>
      <c r="Q221" s="33">
        <v>382.08139999999997</v>
      </c>
      <c r="R221" s="33">
        <v>380.21440000000001</v>
      </c>
      <c r="S221" s="33">
        <v>377.0822</v>
      </c>
      <c r="T221" s="33">
        <v>363.17500000000001</v>
      </c>
      <c r="U221" s="33">
        <v>351.95339999999999</v>
      </c>
      <c r="V221" s="33">
        <v>341.2946</v>
      </c>
      <c r="W221" s="33">
        <v>318.97859999999997</v>
      </c>
      <c r="X221" s="33">
        <v>305.4776</v>
      </c>
      <c r="Y221" s="33">
        <v>293.31990000000002</v>
      </c>
      <c r="Z221" s="33">
        <v>281.23930000000001</v>
      </c>
      <c r="AA221" s="33">
        <v>267.18189999999998</v>
      </c>
      <c r="AB221" s="33">
        <v>255.494</v>
      </c>
      <c r="AC221" s="33">
        <v>-6.477214</v>
      </c>
      <c r="AD221" s="33">
        <v>-3.6773959999999999</v>
      </c>
      <c r="AE221" s="33">
        <v>-1.6164099999999999</v>
      </c>
      <c r="AF221" s="33">
        <v>-2.414863</v>
      </c>
      <c r="AG221" s="33">
        <v>0.2822017</v>
      </c>
      <c r="AH221" s="33">
        <v>-5.5564419999999997</v>
      </c>
      <c r="AI221" s="33">
        <v>-8.5668869999999995</v>
      </c>
      <c r="AJ221" s="33">
        <v>-3.1461920000000001</v>
      </c>
      <c r="AK221" s="33">
        <v>-4.4864129999999998</v>
      </c>
      <c r="AL221" s="33">
        <v>-7.3742590000000003</v>
      </c>
      <c r="AM221" s="33">
        <v>-0.96113669999999995</v>
      </c>
      <c r="AN221" s="33">
        <v>12.26885</v>
      </c>
      <c r="AO221" s="33">
        <v>11.861420000000001</v>
      </c>
      <c r="AP221" s="33">
        <v>10.33727</v>
      </c>
      <c r="AQ221" s="33">
        <v>11.82572</v>
      </c>
      <c r="AR221" s="33">
        <v>12.514110000000001</v>
      </c>
      <c r="AS221" s="33">
        <v>16.388480000000001</v>
      </c>
      <c r="AT221" s="33">
        <v>14.487590000000001</v>
      </c>
      <c r="AU221" s="33">
        <v>1.678917</v>
      </c>
      <c r="AV221" s="33">
        <v>-4.9339079999999997</v>
      </c>
      <c r="AW221" s="33">
        <v>-5.8028810000000002</v>
      </c>
      <c r="AX221" s="33">
        <v>-5.612209</v>
      </c>
      <c r="AY221" s="33">
        <v>-6.4355609999999999</v>
      </c>
      <c r="AZ221" s="33">
        <v>-7.2986310000000003</v>
      </c>
      <c r="BA221" s="33">
        <v>-2.3982990000000002</v>
      </c>
      <c r="BB221" s="33">
        <v>0.24389530000000001</v>
      </c>
      <c r="BC221" s="33">
        <v>2.325339</v>
      </c>
      <c r="BD221" s="33">
        <v>1.419068</v>
      </c>
      <c r="BE221" s="33">
        <v>4.0427520000000001</v>
      </c>
      <c r="BF221" s="33">
        <v>-1.7275160000000001</v>
      </c>
      <c r="BG221" s="33">
        <v>-4.3978169999999999</v>
      </c>
      <c r="BH221" s="33">
        <v>1.2870200000000001</v>
      </c>
      <c r="BI221" s="33">
        <v>0.16102540000000001</v>
      </c>
      <c r="BJ221" s="33">
        <v>-2.485484</v>
      </c>
      <c r="BK221" s="33">
        <v>3.9560710000000001</v>
      </c>
      <c r="BL221" s="33">
        <v>19.496420000000001</v>
      </c>
      <c r="BM221" s="33">
        <v>19.335360000000001</v>
      </c>
      <c r="BN221" s="33">
        <v>17.611660000000001</v>
      </c>
      <c r="BO221" s="33">
        <v>19.047180000000001</v>
      </c>
      <c r="BP221" s="33">
        <v>19.43206</v>
      </c>
      <c r="BQ221" s="33">
        <v>22.91582</v>
      </c>
      <c r="BR221" s="33">
        <v>20.574999999999999</v>
      </c>
      <c r="BS221" s="33">
        <v>5.7263419999999998</v>
      </c>
      <c r="BT221" s="33">
        <v>-0.89017869999999999</v>
      </c>
      <c r="BU221" s="33">
        <v>-1.810189</v>
      </c>
      <c r="BV221" s="33">
        <v>-1.626288</v>
      </c>
      <c r="BW221" s="33">
        <v>-2.4075319999999998</v>
      </c>
      <c r="BX221" s="33">
        <v>-3.417138</v>
      </c>
      <c r="BY221" s="33">
        <v>0.42674600000000001</v>
      </c>
      <c r="BZ221" s="33">
        <v>2.9597690000000001</v>
      </c>
      <c r="CA221" s="33">
        <v>5.055383</v>
      </c>
      <c r="CB221" s="33">
        <v>4.0744369999999996</v>
      </c>
      <c r="CC221" s="33">
        <v>6.647297</v>
      </c>
      <c r="CD221" s="33">
        <v>0.92438699999999996</v>
      </c>
      <c r="CE221" s="33">
        <v>-1.510332</v>
      </c>
      <c r="CF221" s="33">
        <v>4.35745</v>
      </c>
      <c r="CG221" s="33">
        <v>3.3798270000000001</v>
      </c>
      <c r="CH221" s="33">
        <v>0.90046619999999999</v>
      </c>
      <c r="CI221" s="33">
        <v>7.3617140000000001</v>
      </c>
      <c r="CJ221" s="33">
        <v>24.502199999999998</v>
      </c>
      <c r="CK221" s="33">
        <v>24.511800000000001</v>
      </c>
      <c r="CL221" s="33">
        <v>22.649889999999999</v>
      </c>
      <c r="CM221" s="33">
        <v>24.048739999999999</v>
      </c>
      <c r="CN221" s="33">
        <v>24.223420000000001</v>
      </c>
      <c r="CO221" s="33">
        <v>27.43665</v>
      </c>
      <c r="CP221" s="33">
        <v>24.79111</v>
      </c>
      <c r="CQ221" s="33">
        <v>8.5295749999999995</v>
      </c>
      <c r="CR221" s="33">
        <v>1.910496</v>
      </c>
      <c r="CS221" s="33">
        <v>0.95513700000000001</v>
      </c>
      <c r="CT221" s="33">
        <v>1.1343479999999999</v>
      </c>
      <c r="CU221" s="33">
        <v>0.38226779999999999</v>
      </c>
      <c r="CV221" s="33">
        <v>-0.728827</v>
      </c>
      <c r="CW221" s="33">
        <v>3.2517909999999999</v>
      </c>
      <c r="CX221" s="33">
        <v>5.6756440000000001</v>
      </c>
      <c r="CY221" s="33">
        <v>7.7854260000000002</v>
      </c>
      <c r="CZ221" s="33">
        <v>6.7298049999999998</v>
      </c>
      <c r="DA221" s="33">
        <v>9.2518419999999999</v>
      </c>
      <c r="DB221" s="33">
        <v>3.5762900000000002</v>
      </c>
      <c r="DC221" s="33">
        <v>1.377154</v>
      </c>
      <c r="DD221" s="33">
        <v>7.4278789999999999</v>
      </c>
      <c r="DE221" s="33">
        <v>6.5986289999999999</v>
      </c>
      <c r="DF221" s="33">
        <v>4.2864170000000001</v>
      </c>
      <c r="DG221" s="33">
        <v>10.76736</v>
      </c>
      <c r="DH221" s="33">
        <v>29.507989999999999</v>
      </c>
      <c r="DI221" s="33">
        <v>29.688230000000001</v>
      </c>
      <c r="DJ221" s="33">
        <v>27.688110000000002</v>
      </c>
      <c r="DK221" s="33">
        <v>29.0503</v>
      </c>
      <c r="DL221" s="33">
        <v>29.014769999999999</v>
      </c>
      <c r="DM221" s="33">
        <v>31.957470000000001</v>
      </c>
      <c r="DN221" s="33">
        <v>29.00723</v>
      </c>
      <c r="DO221" s="33">
        <v>11.33281</v>
      </c>
      <c r="DP221" s="33">
        <v>4.7111710000000002</v>
      </c>
      <c r="DQ221" s="33">
        <v>3.7204630000000001</v>
      </c>
      <c r="DR221" s="33">
        <v>3.894984</v>
      </c>
      <c r="DS221" s="33">
        <v>3.1720679999999999</v>
      </c>
      <c r="DT221" s="33">
        <v>1.959484</v>
      </c>
      <c r="DU221" s="33">
        <v>7.3307060000000002</v>
      </c>
      <c r="DV221" s="33">
        <v>9.5969339999999992</v>
      </c>
      <c r="DW221" s="33">
        <v>11.727180000000001</v>
      </c>
      <c r="DX221" s="33">
        <v>10.563739999999999</v>
      </c>
      <c r="DY221" s="33">
        <v>13.01239</v>
      </c>
      <c r="DZ221" s="33">
        <v>7.4052160000000002</v>
      </c>
      <c r="EA221" s="33">
        <v>5.5462239999999996</v>
      </c>
      <c r="EB221" s="33">
        <v>11.861090000000001</v>
      </c>
      <c r="EC221" s="33">
        <v>11.24607</v>
      </c>
      <c r="ED221" s="33">
        <v>9.1751909999999999</v>
      </c>
      <c r="EE221" s="33">
        <v>15.684570000000001</v>
      </c>
      <c r="EF221" s="33">
        <v>36.73556</v>
      </c>
      <c r="EG221" s="33">
        <v>37.162170000000003</v>
      </c>
      <c r="EH221" s="33">
        <v>34.962510000000002</v>
      </c>
      <c r="EI221" s="33">
        <v>36.271769999999997</v>
      </c>
      <c r="EJ221" s="33">
        <v>35.932729999999999</v>
      </c>
      <c r="EK221" s="33">
        <v>38.484810000000003</v>
      </c>
      <c r="EL221" s="33">
        <v>35.094639999999998</v>
      </c>
      <c r="EM221" s="33">
        <v>15.380229999999999</v>
      </c>
      <c r="EN221" s="33">
        <v>8.7548999999999992</v>
      </c>
      <c r="EO221" s="33">
        <v>7.7131550000000004</v>
      </c>
      <c r="EP221" s="33">
        <v>7.8809050000000003</v>
      </c>
      <c r="EQ221" s="33">
        <v>7.2000970000000004</v>
      </c>
      <c r="ER221" s="33">
        <v>5.8409769999999996</v>
      </c>
      <c r="ES221" s="33">
        <v>73.813640000000007</v>
      </c>
      <c r="ET221" s="33">
        <v>74.029529999999994</v>
      </c>
      <c r="EU221" s="33">
        <v>73.035589999999999</v>
      </c>
      <c r="EV221" s="33">
        <v>72.840620000000001</v>
      </c>
      <c r="EW221" s="33">
        <v>72.576610000000002</v>
      </c>
      <c r="EX221" s="33">
        <v>72.27064</v>
      </c>
      <c r="EY221" s="33">
        <v>72.192170000000004</v>
      </c>
      <c r="EZ221" s="33">
        <v>72.081519999999998</v>
      </c>
      <c r="FA221" s="33">
        <v>77.145600000000002</v>
      </c>
      <c r="FB221" s="33">
        <v>83.383799999999994</v>
      </c>
      <c r="FC221" s="33">
        <v>88.756039999999999</v>
      </c>
      <c r="FD221" s="33">
        <v>92.594729999999998</v>
      </c>
      <c r="FE221" s="33">
        <v>94.427599999999998</v>
      </c>
      <c r="FF221" s="33">
        <v>93.703339999999997</v>
      </c>
      <c r="FG221" s="33">
        <v>93.135999999999996</v>
      </c>
      <c r="FH221" s="33">
        <v>91.297640000000001</v>
      </c>
      <c r="FI221" s="33">
        <v>90.843800000000002</v>
      </c>
      <c r="FJ221" s="33">
        <v>89.226780000000005</v>
      </c>
      <c r="FK221" s="33">
        <v>87.696110000000004</v>
      </c>
      <c r="FL221" s="33">
        <v>83.642049999999998</v>
      </c>
      <c r="FM221" s="33">
        <v>80.135810000000006</v>
      </c>
      <c r="FN221" s="33">
        <v>78.690830000000005</v>
      </c>
      <c r="FO221" s="33">
        <v>77.348050000000001</v>
      </c>
      <c r="FP221" s="33">
        <v>75.845659999999995</v>
      </c>
      <c r="FQ221" s="33">
        <v>128.09280000000001</v>
      </c>
      <c r="FR221" s="33">
        <v>8.9802590000000002</v>
      </c>
      <c r="FS221">
        <v>0</v>
      </c>
    </row>
    <row r="222" spans="1:175" x14ac:dyDescent="0.2">
      <c r="A222" t="s">
        <v>208</v>
      </c>
      <c r="B222" t="s">
        <v>227</v>
      </c>
      <c r="C222">
        <v>42978</v>
      </c>
      <c r="D222">
        <v>390</v>
      </c>
      <c r="E222" s="33">
        <v>225.5119</v>
      </c>
      <c r="F222" s="33">
        <v>218.7774</v>
      </c>
      <c r="G222" s="33">
        <v>217.87110000000001</v>
      </c>
      <c r="H222" s="33">
        <v>215.405</v>
      </c>
      <c r="I222" s="33">
        <v>226.8485</v>
      </c>
      <c r="J222" s="33">
        <v>249.59049999999999</v>
      </c>
      <c r="K222" s="33">
        <v>273.95490000000001</v>
      </c>
      <c r="L222" s="33">
        <v>298.75409999999999</v>
      </c>
      <c r="M222" s="33">
        <v>320.8082</v>
      </c>
      <c r="N222" s="33">
        <v>339.30450000000002</v>
      </c>
      <c r="O222" s="33">
        <v>353.96480000000003</v>
      </c>
      <c r="P222" s="33">
        <v>363.76609999999999</v>
      </c>
      <c r="Q222" s="33">
        <v>371.51600000000002</v>
      </c>
      <c r="R222" s="33">
        <v>372.92559999999997</v>
      </c>
      <c r="S222" s="33">
        <v>367.9418</v>
      </c>
      <c r="T222" s="33">
        <v>360.91359999999997</v>
      </c>
      <c r="U222" s="33">
        <v>349.70370000000003</v>
      </c>
      <c r="V222" s="33">
        <v>338.24630000000002</v>
      </c>
      <c r="W222" s="33">
        <v>302.42590000000001</v>
      </c>
      <c r="X222" s="33">
        <v>283.15879999999999</v>
      </c>
      <c r="Y222" s="33">
        <v>269.2491</v>
      </c>
      <c r="Z222" s="33">
        <v>257.09699999999998</v>
      </c>
      <c r="AA222" s="33">
        <v>244.28309999999999</v>
      </c>
      <c r="AB222" s="33">
        <v>231.59520000000001</v>
      </c>
      <c r="AC222" s="33">
        <v>5.3445729999999996</v>
      </c>
      <c r="AD222" s="33">
        <v>7.7017730000000002</v>
      </c>
      <c r="AE222" s="33">
        <v>10.826589999999999</v>
      </c>
      <c r="AF222" s="33">
        <v>8.3853480000000005</v>
      </c>
      <c r="AG222" s="33">
        <v>11.051030000000001</v>
      </c>
      <c r="AH222" s="33">
        <v>7.253501</v>
      </c>
      <c r="AI222" s="33">
        <v>4.4145300000000001</v>
      </c>
      <c r="AJ222" s="33">
        <v>4.3131779999999997</v>
      </c>
      <c r="AK222" s="33">
        <v>3.3122579999999999</v>
      </c>
      <c r="AL222" s="33">
        <v>-0.94062199999999996</v>
      </c>
      <c r="AM222" s="33">
        <v>-1.2712239999999999</v>
      </c>
      <c r="AN222" s="33">
        <v>-6.0013009999999998</v>
      </c>
      <c r="AO222" s="33">
        <v>-4.3499460000000001</v>
      </c>
      <c r="AP222" s="33">
        <v>-1.6013409999999999</v>
      </c>
      <c r="AQ222" s="33">
        <v>-1.6231990000000001</v>
      </c>
      <c r="AR222" s="33">
        <v>3.3070430000000002</v>
      </c>
      <c r="AS222" s="33">
        <v>4.4617290000000001</v>
      </c>
      <c r="AT222" s="33">
        <v>2.8442400000000001</v>
      </c>
      <c r="AU222" s="33">
        <v>-3.4320840000000001</v>
      </c>
      <c r="AV222" s="33">
        <v>-2.0534460000000001</v>
      </c>
      <c r="AW222" s="33">
        <v>-2.2991229999999998</v>
      </c>
      <c r="AX222" s="33">
        <v>-2.2991860000000002</v>
      </c>
      <c r="AY222" s="33">
        <v>-1.3758900000000001</v>
      </c>
      <c r="AZ222" s="33">
        <v>-4.7662900000000001E-2</v>
      </c>
      <c r="BA222" s="33">
        <v>8.8800500000000007</v>
      </c>
      <c r="BB222" s="33">
        <v>10.91259</v>
      </c>
      <c r="BC222" s="33">
        <v>14.71617</v>
      </c>
      <c r="BD222" s="33">
        <v>12.31874</v>
      </c>
      <c r="BE222" s="33">
        <v>14.692130000000001</v>
      </c>
      <c r="BF222" s="33">
        <v>10.734719999999999</v>
      </c>
      <c r="BG222" s="33">
        <v>7.7002410000000001</v>
      </c>
      <c r="BH222" s="33">
        <v>7.6828950000000003</v>
      </c>
      <c r="BI222" s="33">
        <v>7.0338060000000002</v>
      </c>
      <c r="BJ222" s="33">
        <v>3.178007</v>
      </c>
      <c r="BK222" s="33">
        <v>2.4938419999999999</v>
      </c>
      <c r="BL222" s="33">
        <v>-1.926453</v>
      </c>
      <c r="BM222" s="33">
        <v>-0.14306559999999999</v>
      </c>
      <c r="BN222" s="33">
        <v>2.527768</v>
      </c>
      <c r="BO222" s="33">
        <v>2.2261890000000002</v>
      </c>
      <c r="BP222" s="33">
        <v>6.9527489999999998</v>
      </c>
      <c r="BQ222" s="33">
        <v>7.8861059999999998</v>
      </c>
      <c r="BR222" s="33">
        <v>6.609089</v>
      </c>
      <c r="BS222" s="33">
        <v>0.27910499999999999</v>
      </c>
      <c r="BT222" s="33">
        <v>1.545723</v>
      </c>
      <c r="BU222" s="33">
        <v>1.1581699999999999</v>
      </c>
      <c r="BV222" s="33">
        <v>1.059842</v>
      </c>
      <c r="BW222" s="33">
        <v>1.8524069999999999</v>
      </c>
      <c r="BX222" s="33">
        <v>2.9948839999999999</v>
      </c>
      <c r="BY222" s="33">
        <v>11.328709999999999</v>
      </c>
      <c r="BZ222" s="33">
        <v>13.1364</v>
      </c>
      <c r="CA222" s="33">
        <v>17.41009</v>
      </c>
      <c r="CB222" s="33">
        <v>15.042999999999999</v>
      </c>
      <c r="CC222" s="33">
        <v>17.213940000000001</v>
      </c>
      <c r="CD222" s="33">
        <v>13.145799999999999</v>
      </c>
      <c r="CE222" s="33">
        <v>9.9759150000000005</v>
      </c>
      <c r="CF222" s="33">
        <v>10.01675</v>
      </c>
      <c r="CG222" s="33">
        <v>9.6113389999999992</v>
      </c>
      <c r="CH222" s="33">
        <v>6.0305569999999999</v>
      </c>
      <c r="CI222" s="33">
        <v>5.101515</v>
      </c>
      <c r="CJ222" s="33">
        <v>0.89577470000000003</v>
      </c>
      <c r="CK222" s="33">
        <v>2.770607</v>
      </c>
      <c r="CL222" s="33">
        <v>5.3875760000000001</v>
      </c>
      <c r="CM222" s="33">
        <v>4.8922629999999998</v>
      </c>
      <c r="CN222" s="33">
        <v>9.4777550000000002</v>
      </c>
      <c r="CO222" s="33">
        <v>10.257820000000001</v>
      </c>
      <c r="CP222" s="33">
        <v>9.2166130000000006</v>
      </c>
      <c r="CQ222" s="33">
        <v>2.8494630000000001</v>
      </c>
      <c r="CR222" s="33">
        <v>4.0384960000000003</v>
      </c>
      <c r="CS222" s="33">
        <v>3.5526800000000001</v>
      </c>
      <c r="CT222" s="33">
        <v>3.3862950000000001</v>
      </c>
      <c r="CU222" s="33">
        <v>4.0883159999999998</v>
      </c>
      <c r="CV222" s="33">
        <v>5.1021419999999997</v>
      </c>
      <c r="CW222" s="33">
        <v>13.777369999999999</v>
      </c>
      <c r="CX222" s="33">
        <v>15.36021</v>
      </c>
      <c r="CY222" s="33">
        <v>20.104009999999999</v>
      </c>
      <c r="CZ222" s="33">
        <v>17.76726</v>
      </c>
      <c r="DA222" s="33">
        <v>19.735749999999999</v>
      </c>
      <c r="DB222" s="33">
        <v>15.55688</v>
      </c>
      <c r="DC222" s="33">
        <v>12.25159</v>
      </c>
      <c r="DD222" s="33">
        <v>12.35061</v>
      </c>
      <c r="DE222" s="33">
        <v>12.18887</v>
      </c>
      <c r="DF222" s="33">
        <v>8.8831070000000008</v>
      </c>
      <c r="DG222" s="33">
        <v>7.7091880000000002</v>
      </c>
      <c r="DH222" s="33">
        <v>3.7180019999999998</v>
      </c>
      <c r="DI222" s="33">
        <v>5.6842790000000001</v>
      </c>
      <c r="DJ222" s="33">
        <v>8.2473840000000003</v>
      </c>
      <c r="DK222" s="33">
        <v>7.5583369999999999</v>
      </c>
      <c r="DL222" s="33">
        <v>12.00276</v>
      </c>
      <c r="DM222" s="33">
        <v>12.629530000000001</v>
      </c>
      <c r="DN222" s="33">
        <v>11.82414</v>
      </c>
      <c r="DO222" s="33">
        <v>5.4198209999999998</v>
      </c>
      <c r="DP222" s="33">
        <v>6.531269</v>
      </c>
      <c r="DQ222" s="33">
        <v>5.94719</v>
      </c>
      <c r="DR222" s="33">
        <v>5.7127480000000004</v>
      </c>
      <c r="DS222" s="33">
        <v>6.3242250000000002</v>
      </c>
      <c r="DT222" s="33">
        <v>7.2093999999999996</v>
      </c>
      <c r="DU222" s="33">
        <v>17.312850000000001</v>
      </c>
      <c r="DV222" s="33">
        <v>18.57103</v>
      </c>
      <c r="DW222" s="33">
        <v>23.993590000000001</v>
      </c>
      <c r="DX222" s="33">
        <v>21.70065</v>
      </c>
      <c r="DY222" s="33">
        <v>23.376850000000001</v>
      </c>
      <c r="DZ222" s="33">
        <v>19.0381</v>
      </c>
      <c r="EA222" s="33">
        <v>15.5373</v>
      </c>
      <c r="EB222" s="33">
        <v>15.720319999999999</v>
      </c>
      <c r="EC222" s="33">
        <v>15.91042</v>
      </c>
      <c r="ED222" s="33">
        <v>13.00174</v>
      </c>
      <c r="EE222" s="33">
        <v>11.47425</v>
      </c>
      <c r="EF222" s="33">
        <v>7.7928499999999996</v>
      </c>
      <c r="EG222" s="33">
        <v>9.8911599999999993</v>
      </c>
      <c r="EH222" s="33">
        <v>12.37649</v>
      </c>
      <c r="EI222" s="33">
        <v>11.407730000000001</v>
      </c>
      <c r="EJ222" s="33">
        <v>15.64847</v>
      </c>
      <c r="EK222" s="33">
        <v>16.053909999999998</v>
      </c>
      <c r="EL222" s="33">
        <v>15.588990000000001</v>
      </c>
      <c r="EM222" s="33">
        <v>9.1310099999999998</v>
      </c>
      <c r="EN222" s="33">
        <v>10.13044</v>
      </c>
      <c r="EO222" s="33">
        <v>9.4044830000000008</v>
      </c>
      <c r="EP222" s="33">
        <v>9.0717750000000006</v>
      </c>
      <c r="EQ222" s="33">
        <v>9.5525230000000008</v>
      </c>
      <c r="ER222" s="33">
        <v>10.251950000000001</v>
      </c>
      <c r="ES222" s="33">
        <v>74.188829999999996</v>
      </c>
      <c r="ET222" s="33">
        <v>73.492350000000002</v>
      </c>
      <c r="EU222" s="33">
        <v>72.776439999999994</v>
      </c>
      <c r="EV222" s="33">
        <v>72.366159999999994</v>
      </c>
      <c r="EW222" s="33">
        <v>73.012500000000003</v>
      </c>
      <c r="EX222" s="33">
        <v>72.519239999999996</v>
      </c>
      <c r="EY222" s="33">
        <v>72.076610000000002</v>
      </c>
      <c r="EZ222" s="33">
        <v>71.534700000000001</v>
      </c>
      <c r="FA222" s="33">
        <v>75.240589999999997</v>
      </c>
      <c r="FB222" s="33">
        <v>79.959919999999997</v>
      </c>
      <c r="FC222" s="33">
        <v>84.547809999999998</v>
      </c>
      <c r="FD222" s="33">
        <v>89.023529999999994</v>
      </c>
      <c r="FE222" s="33">
        <v>92.181309999999996</v>
      </c>
      <c r="FF222" s="33">
        <v>91.256839999999997</v>
      </c>
      <c r="FG222" s="33">
        <v>90.633899999999997</v>
      </c>
      <c r="FH222" s="33">
        <v>87.872990000000001</v>
      </c>
      <c r="FI222" s="33">
        <v>88.20335</v>
      </c>
      <c r="FJ222" s="33">
        <v>87.162660000000002</v>
      </c>
      <c r="FK222" s="33">
        <v>86.701179999999994</v>
      </c>
      <c r="FL222" s="33">
        <v>80.909270000000006</v>
      </c>
      <c r="FM222" s="33">
        <v>77.532070000000004</v>
      </c>
      <c r="FN222" s="33">
        <v>76.194100000000006</v>
      </c>
      <c r="FO222" s="33">
        <v>74.816540000000003</v>
      </c>
      <c r="FP222" s="33">
        <v>73.129109999999997</v>
      </c>
      <c r="FQ222" s="33">
        <v>89.525049999999993</v>
      </c>
      <c r="FR222" s="33">
        <v>4.7005759999999999</v>
      </c>
      <c r="FS222">
        <v>0</v>
      </c>
    </row>
    <row r="223" spans="1:175" x14ac:dyDescent="0.2">
      <c r="A223" t="s">
        <v>208</v>
      </c>
      <c r="B223" t="s">
        <v>227</v>
      </c>
      <c r="C223">
        <v>42979</v>
      </c>
      <c r="D223">
        <v>390</v>
      </c>
      <c r="E223" s="33">
        <v>224.61799999999999</v>
      </c>
      <c r="F223" s="33">
        <v>220.0009</v>
      </c>
      <c r="G223" s="33">
        <v>219.22470000000001</v>
      </c>
      <c r="H223" s="33">
        <v>217.39779999999999</v>
      </c>
      <c r="I223" s="33">
        <v>226.25829999999999</v>
      </c>
      <c r="J223" s="33">
        <v>247.65880000000001</v>
      </c>
      <c r="K223" s="33">
        <v>271.09249999999997</v>
      </c>
      <c r="L223" s="33">
        <v>294.9083</v>
      </c>
      <c r="M223" s="33">
        <v>321.06009999999998</v>
      </c>
      <c r="N223" s="33">
        <v>344.01850000000002</v>
      </c>
      <c r="O223" s="33">
        <v>358.17680000000001</v>
      </c>
      <c r="P223" s="33">
        <v>364.87650000000002</v>
      </c>
      <c r="Q223" s="33">
        <v>370.33909999999997</v>
      </c>
      <c r="R223" s="33">
        <v>372.26209999999998</v>
      </c>
      <c r="S223" s="33">
        <v>363.28269999999998</v>
      </c>
      <c r="T223" s="33">
        <v>352.42989999999998</v>
      </c>
      <c r="U223" s="33">
        <v>340.00330000000002</v>
      </c>
      <c r="V223" s="33">
        <v>322.47309999999999</v>
      </c>
      <c r="W223" s="33">
        <v>290.4873</v>
      </c>
      <c r="X223" s="33">
        <v>275.47460000000001</v>
      </c>
      <c r="Y223" s="33">
        <v>264.8578</v>
      </c>
      <c r="Z223" s="33">
        <v>256.70440000000002</v>
      </c>
      <c r="AA223" s="33">
        <v>246.1705</v>
      </c>
      <c r="AB223" s="33">
        <v>233.09870000000001</v>
      </c>
      <c r="AC223" s="33">
        <v>2.4320439999999999</v>
      </c>
      <c r="AD223" s="33">
        <v>3.2924730000000002</v>
      </c>
      <c r="AE223" s="33">
        <v>6.7547309999999996</v>
      </c>
      <c r="AF223" s="33">
        <v>5.7230689999999997</v>
      </c>
      <c r="AG223" s="33">
        <v>6.2689919999999999</v>
      </c>
      <c r="AH223" s="33">
        <v>1.8396539999999999</v>
      </c>
      <c r="AI223" s="33">
        <v>1.848724</v>
      </c>
      <c r="AJ223" s="33">
        <v>1.5207539999999999</v>
      </c>
      <c r="AK223" s="33">
        <v>-2.0377139999999998</v>
      </c>
      <c r="AL223" s="33">
        <v>-4.1239840000000001</v>
      </c>
      <c r="AM223" s="33">
        <v>-5.6011540000000002</v>
      </c>
      <c r="AN223" s="33">
        <v>-2.663138</v>
      </c>
      <c r="AO223" s="33">
        <v>-1.2666200000000001</v>
      </c>
      <c r="AP223" s="33">
        <v>-2.3412639999999998</v>
      </c>
      <c r="AQ223" s="33">
        <v>-5.0110479999999997</v>
      </c>
      <c r="AR223" s="33">
        <v>-7.0958819999999996</v>
      </c>
      <c r="AS223" s="33">
        <v>-2.3768669999999998</v>
      </c>
      <c r="AT223" s="33">
        <v>-2.780516</v>
      </c>
      <c r="AU223" s="33">
        <v>-4.9756809999999998</v>
      </c>
      <c r="AV223" s="33">
        <v>-4.0188179999999996</v>
      </c>
      <c r="AW223" s="33">
        <v>-3.0319099999999999</v>
      </c>
      <c r="AX223" s="33">
        <v>-2.5026649999999999</v>
      </c>
      <c r="AY223" s="33">
        <v>0.54648200000000002</v>
      </c>
      <c r="AZ223" s="33">
        <v>1.804114</v>
      </c>
      <c r="BA223" s="33">
        <v>6.0507039999999996</v>
      </c>
      <c r="BB223" s="33">
        <v>6.9504190000000001</v>
      </c>
      <c r="BC223" s="33">
        <v>10.3842</v>
      </c>
      <c r="BD223" s="33">
        <v>9.2515289999999997</v>
      </c>
      <c r="BE223" s="33">
        <v>10.10181</v>
      </c>
      <c r="BF223" s="33">
        <v>6.4634710000000002</v>
      </c>
      <c r="BG223" s="33">
        <v>5.9477989999999998</v>
      </c>
      <c r="BH223" s="33">
        <v>6.0369580000000003</v>
      </c>
      <c r="BI223" s="33">
        <v>3.2453509999999999</v>
      </c>
      <c r="BJ223" s="33">
        <v>1.510319</v>
      </c>
      <c r="BK223" s="33">
        <v>0.22374089999999999</v>
      </c>
      <c r="BL223" s="33">
        <v>3.2052070000000001</v>
      </c>
      <c r="BM223" s="33">
        <v>4.6488950000000004</v>
      </c>
      <c r="BN223" s="33">
        <v>3.4659360000000001</v>
      </c>
      <c r="BO223" s="33">
        <v>0.52028989999999997</v>
      </c>
      <c r="BP223" s="33">
        <v>-1.8412850000000001</v>
      </c>
      <c r="BQ223" s="33">
        <v>2.4378000000000002</v>
      </c>
      <c r="BR223" s="33">
        <v>2.0739420000000002</v>
      </c>
      <c r="BS223" s="33">
        <v>-4.0909099999999997E-2</v>
      </c>
      <c r="BT223" s="33">
        <v>1.0496589999999999</v>
      </c>
      <c r="BU223" s="33">
        <v>1.9079630000000001</v>
      </c>
      <c r="BV223" s="33">
        <v>2.2956729999999999</v>
      </c>
      <c r="BW223" s="33">
        <v>5.2461520000000004</v>
      </c>
      <c r="BX223" s="33">
        <v>6.4280359999999996</v>
      </c>
      <c r="BY223" s="33">
        <v>8.5569760000000006</v>
      </c>
      <c r="BZ223" s="33">
        <v>9.4839009999999995</v>
      </c>
      <c r="CA223" s="33">
        <v>12.897959999999999</v>
      </c>
      <c r="CB223" s="33">
        <v>11.69533</v>
      </c>
      <c r="CC223" s="33">
        <v>12.756410000000001</v>
      </c>
      <c r="CD223" s="33">
        <v>9.6659140000000008</v>
      </c>
      <c r="CE223" s="33">
        <v>8.7868060000000003</v>
      </c>
      <c r="CF223" s="33">
        <v>9.1648669999999992</v>
      </c>
      <c r="CG223" s="33">
        <v>6.9043850000000004</v>
      </c>
      <c r="CH223" s="33">
        <v>5.4126200000000004</v>
      </c>
      <c r="CI223" s="33">
        <v>4.2580450000000001</v>
      </c>
      <c r="CJ223" s="33">
        <v>7.2696040000000002</v>
      </c>
      <c r="CK223" s="33">
        <v>8.7459629999999997</v>
      </c>
      <c r="CL223" s="33">
        <v>7.4879860000000003</v>
      </c>
      <c r="CM223" s="33">
        <v>4.3512779999999998</v>
      </c>
      <c r="CN223" s="33">
        <v>1.7980339999999999</v>
      </c>
      <c r="CO223" s="33">
        <v>5.772424</v>
      </c>
      <c r="CP223" s="33">
        <v>5.4361249999999997</v>
      </c>
      <c r="CQ223" s="33">
        <v>3.3768989999999999</v>
      </c>
      <c r="CR223" s="33">
        <v>4.5600699999999996</v>
      </c>
      <c r="CS223" s="33">
        <v>5.3293039999999996</v>
      </c>
      <c r="CT223" s="33">
        <v>5.6189869999999997</v>
      </c>
      <c r="CU223" s="33">
        <v>8.5011290000000006</v>
      </c>
      <c r="CV223" s="33">
        <v>9.6305490000000002</v>
      </c>
      <c r="CW223" s="33">
        <v>11.06325</v>
      </c>
      <c r="CX223" s="33">
        <v>12.017379999999999</v>
      </c>
      <c r="CY223" s="33">
        <v>15.411720000000001</v>
      </c>
      <c r="CZ223" s="33">
        <v>14.13913</v>
      </c>
      <c r="DA223" s="33">
        <v>15.411009999999999</v>
      </c>
      <c r="DB223" s="33">
        <v>12.868359999999999</v>
      </c>
      <c r="DC223" s="33">
        <v>11.62581</v>
      </c>
      <c r="DD223" s="33">
        <v>12.29278</v>
      </c>
      <c r="DE223" s="33">
        <v>10.563420000000001</v>
      </c>
      <c r="DF223" s="33">
        <v>9.314921</v>
      </c>
      <c r="DG223" s="33">
        <v>8.2923500000000008</v>
      </c>
      <c r="DH223" s="33">
        <v>11.334</v>
      </c>
      <c r="DI223" s="33">
        <v>12.843030000000001</v>
      </c>
      <c r="DJ223" s="33">
        <v>11.51004</v>
      </c>
      <c r="DK223" s="33">
        <v>8.1822660000000003</v>
      </c>
      <c r="DL223" s="33">
        <v>5.4373529999999999</v>
      </c>
      <c r="DM223" s="33">
        <v>9.1070480000000007</v>
      </c>
      <c r="DN223" s="33">
        <v>8.7983069999999994</v>
      </c>
      <c r="DO223" s="33">
        <v>6.7947069999999998</v>
      </c>
      <c r="DP223" s="33">
        <v>8.0704809999999991</v>
      </c>
      <c r="DQ223" s="33">
        <v>8.7506459999999997</v>
      </c>
      <c r="DR223" s="33">
        <v>8.9423019999999998</v>
      </c>
      <c r="DS223" s="33">
        <v>11.75611</v>
      </c>
      <c r="DT223" s="33">
        <v>12.83306</v>
      </c>
      <c r="DU223" s="33">
        <v>14.68191</v>
      </c>
      <c r="DV223" s="33">
        <v>15.675330000000001</v>
      </c>
      <c r="DW223" s="33">
        <v>19.04119</v>
      </c>
      <c r="DX223" s="33">
        <v>17.667590000000001</v>
      </c>
      <c r="DY223" s="33">
        <v>19.243829999999999</v>
      </c>
      <c r="DZ223" s="33">
        <v>17.492170000000002</v>
      </c>
      <c r="EA223" s="33">
        <v>15.72489</v>
      </c>
      <c r="EB223" s="33">
        <v>16.808979999999998</v>
      </c>
      <c r="EC223" s="33">
        <v>15.84648</v>
      </c>
      <c r="ED223" s="33">
        <v>14.94922</v>
      </c>
      <c r="EE223" s="33">
        <v>14.117240000000001</v>
      </c>
      <c r="EF223" s="33">
        <v>17.202349999999999</v>
      </c>
      <c r="EG223" s="33">
        <v>18.75855</v>
      </c>
      <c r="EH223" s="33">
        <v>17.317240000000002</v>
      </c>
      <c r="EI223" s="33">
        <v>13.7136</v>
      </c>
      <c r="EJ223" s="33">
        <v>10.69195</v>
      </c>
      <c r="EK223" s="33">
        <v>13.921720000000001</v>
      </c>
      <c r="EL223" s="33">
        <v>13.65277</v>
      </c>
      <c r="EM223" s="33">
        <v>11.729480000000001</v>
      </c>
      <c r="EN223" s="33">
        <v>13.138960000000001</v>
      </c>
      <c r="EO223" s="33">
        <v>13.690519999999999</v>
      </c>
      <c r="EP223" s="33">
        <v>13.740640000000001</v>
      </c>
      <c r="EQ223" s="33">
        <v>16.455780000000001</v>
      </c>
      <c r="ER223" s="33">
        <v>17.456990000000001</v>
      </c>
      <c r="ES223" s="33">
        <v>73.713579999999993</v>
      </c>
      <c r="ET223" s="33">
        <v>74.988039999999998</v>
      </c>
      <c r="EU223" s="33">
        <v>73.674539999999993</v>
      </c>
      <c r="EV223" s="33">
        <v>73.544169999999994</v>
      </c>
      <c r="EW223" s="33">
        <v>72.611419999999995</v>
      </c>
      <c r="EX223" s="33">
        <v>72.328770000000006</v>
      </c>
      <c r="EY223" s="33">
        <v>72.904200000000003</v>
      </c>
      <c r="EZ223" s="33">
        <v>73.030199999999994</v>
      </c>
      <c r="FA223" s="33">
        <v>79.759770000000003</v>
      </c>
      <c r="FB223" s="33">
        <v>87.631479999999996</v>
      </c>
      <c r="FC223" s="33">
        <v>93.681830000000005</v>
      </c>
      <c r="FD223" s="33">
        <v>97.350219999999993</v>
      </c>
      <c r="FE223" s="33">
        <v>98.073329999999999</v>
      </c>
      <c r="FF223" s="33">
        <v>97.329759999999993</v>
      </c>
      <c r="FG223" s="33">
        <v>96.530270000000002</v>
      </c>
      <c r="FH223" s="33">
        <v>95.21378</v>
      </c>
      <c r="FI223" s="33">
        <v>94.04271</v>
      </c>
      <c r="FJ223" s="33">
        <v>91.592070000000007</v>
      </c>
      <c r="FK223" s="33">
        <v>89.325370000000007</v>
      </c>
      <c r="FL223" s="33">
        <v>86.281009999999995</v>
      </c>
      <c r="FM223" s="33">
        <v>82.442120000000003</v>
      </c>
      <c r="FN223" s="33">
        <v>81.020960000000002</v>
      </c>
      <c r="FO223" s="33">
        <v>79.851939999999999</v>
      </c>
      <c r="FP223" s="33">
        <v>78.46651</v>
      </c>
      <c r="FQ223" s="33">
        <v>125.9847</v>
      </c>
      <c r="FR223" s="33">
        <v>6.7425569999999997</v>
      </c>
      <c r="FS223">
        <v>0</v>
      </c>
    </row>
    <row r="224" spans="1:175" x14ac:dyDescent="0.2">
      <c r="A224" t="s">
        <v>208</v>
      </c>
      <c r="B224" t="s">
        <v>227</v>
      </c>
      <c r="C224">
        <v>42980</v>
      </c>
      <c r="D224">
        <v>390</v>
      </c>
      <c r="E224" s="33">
        <v>210.7159</v>
      </c>
      <c r="F224" s="33">
        <v>206.06909999999999</v>
      </c>
      <c r="G224" s="33">
        <v>203.49760000000001</v>
      </c>
      <c r="H224" s="33">
        <v>200.50649999999999</v>
      </c>
      <c r="I224" s="33">
        <v>200.7928</v>
      </c>
      <c r="J224" s="33">
        <v>204.72290000000001</v>
      </c>
      <c r="K224" s="33">
        <v>207.92859999999999</v>
      </c>
      <c r="L224" s="33">
        <v>214.74430000000001</v>
      </c>
      <c r="M224" s="33">
        <v>227.0086</v>
      </c>
      <c r="N224" s="33">
        <v>237.27789999999999</v>
      </c>
      <c r="O224" s="33">
        <v>246.47049999999999</v>
      </c>
      <c r="P224" s="33">
        <v>253.9289</v>
      </c>
      <c r="Q224" s="33">
        <v>259.02600000000001</v>
      </c>
      <c r="R224" s="33">
        <v>258.35669999999999</v>
      </c>
      <c r="S224" s="33">
        <v>259.4563</v>
      </c>
      <c r="T224" s="33">
        <v>260.03199999999998</v>
      </c>
      <c r="U224" s="33">
        <v>259.78070000000002</v>
      </c>
      <c r="V224" s="33">
        <v>260.64769999999999</v>
      </c>
      <c r="W224" s="33">
        <v>254.47470000000001</v>
      </c>
      <c r="X224" s="33">
        <v>249.16849999999999</v>
      </c>
      <c r="Y224" s="33">
        <v>242.17689999999999</v>
      </c>
      <c r="Z224" s="33">
        <v>236.136</v>
      </c>
      <c r="AA224" s="33">
        <v>231.5067</v>
      </c>
      <c r="AB224" s="33">
        <v>221.1122</v>
      </c>
      <c r="AC224" s="33">
        <v>-7.3002989999999999</v>
      </c>
      <c r="AD224" s="33">
        <v>-6.2175729999999998</v>
      </c>
      <c r="AE224" s="33">
        <v>-2.762146</v>
      </c>
      <c r="AF224" s="33">
        <v>-3.27658</v>
      </c>
      <c r="AG224" s="33">
        <v>-6.1724940000000004</v>
      </c>
      <c r="AH224" s="33">
        <v>-10.60012</v>
      </c>
      <c r="AI224" s="33">
        <v>-17.116109999999999</v>
      </c>
      <c r="AJ224" s="33">
        <v>-16.4251</v>
      </c>
      <c r="AK224" s="33">
        <v>-16.510210000000001</v>
      </c>
      <c r="AL224" s="33">
        <v>-23.227409999999999</v>
      </c>
      <c r="AM224" s="33">
        <v>-25.979790000000001</v>
      </c>
      <c r="AN224" s="33">
        <v>-23.9329</v>
      </c>
      <c r="AO224" s="33">
        <v>-25.801020000000001</v>
      </c>
      <c r="AP224" s="33">
        <v>-18.18723</v>
      </c>
      <c r="AQ224" s="33">
        <v>-15.616709999999999</v>
      </c>
      <c r="AR224" s="33">
        <v>-14.064399999999999</v>
      </c>
      <c r="AS224" s="33">
        <v>-13.18413</v>
      </c>
      <c r="AT224" s="33">
        <v>-10.59543</v>
      </c>
      <c r="AU224" s="33">
        <v>-8.1776339999999994</v>
      </c>
      <c r="AV224" s="33">
        <v>-8.2550159999999995</v>
      </c>
      <c r="AW224" s="33">
        <v>-8.0930800000000005</v>
      </c>
      <c r="AX224" s="33">
        <v>-7.9339000000000004</v>
      </c>
      <c r="AY224" s="33">
        <v>-10.487399999999999</v>
      </c>
      <c r="AZ224" s="33">
        <v>-11.783289999999999</v>
      </c>
      <c r="BA224" s="33">
        <v>-3.3149139999999999</v>
      </c>
      <c r="BB224" s="33">
        <v>-2.2577029999999998</v>
      </c>
      <c r="BC224" s="33">
        <v>1.0427630000000001</v>
      </c>
      <c r="BD224" s="33">
        <v>0.41613840000000002</v>
      </c>
      <c r="BE224" s="33">
        <v>-2.281129</v>
      </c>
      <c r="BF224" s="33">
        <v>-6.919956</v>
      </c>
      <c r="BG224" s="33">
        <v>-13.08802</v>
      </c>
      <c r="BH224" s="33">
        <v>-12.11572</v>
      </c>
      <c r="BI224" s="33">
        <v>-11.83981</v>
      </c>
      <c r="BJ224" s="33">
        <v>-18.214759999999998</v>
      </c>
      <c r="BK224" s="33">
        <v>-20.663019999999999</v>
      </c>
      <c r="BL224" s="33">
        <v>-18.44537</v>
      </c>
      <c r="BM224" s="33">
        <v>-20.13954</v>
      </c>
      <c r="BN224" s="33">
        <v>-12.543900000000001</v>
      </c>
      <c r="BO224" s="33">
        <v>-10.24864</v>
      </c>
      <c r="BP224" s="33">
        <v>-8.9476969999999998</v>
      </c>
      <c r="BQ224" s="33">
        <v>-8.0615480000000002</v>
      </c>
      <c r="BR224" s="33">
        <v>-5.1726900000000002</v>
      </c>
      <c r="BS224" s="33">
        <v>-2.8184840000000002</v>
      </c>
      <c r="BT224" s="33">
        <v>-2.8251590000000002</v>
      </c>
      <c r="BU224" s="33">
        <v>-2.6858960000000001</v>
      </c>
      <c r="BV224" s="33">
        <v>-2.345599</v>
      </c>
      <c r="BW224" s="33">
        <v>-4.3871159999999998</v>
      </c>
      <c r="BX224" s="33">
        <v>-5.691554</v>
      </c>
      <c r="BY224" s="33">
        <v>-0.55464860000000005</v>
      </c>
      <c r="BZ224" s="33">
        <v>0.4848906</v>
      </c>
      <c r="CA224" s="33">
        <v>3.6780309999999998</v>
      </c>
      <c r="CB224" s="33">
        <v>2.9737040000000001</v>
      </c>
      <c r="CC224" s="33">
        <v>0.41401909999999997</v>
      </c>
      <c r="CD224" s="33">
        <v>-4.3710829999999996</v>
      </c>
      <c r="CE224" s="33">
        <v>-10.298170000000001</v>
      </c>
      <c r="CF224" s="33">
        <v>-9.1310629999999993</v>
      </c>
      <c r="CG224" s="33">
        <v>-8.6050959999999996</v>
      </c>
      <c r="CH224" s="33">
        <v>-14.74301</v>
      </c>
      <c r="CI224" s="33">
        <v>-16.980640000000001</v>
      </c>
      <c r="CJ224" s="33">
        <v>-14.64472</v>
      </c>
      <c r="CK224" s="33">
        <v>-16.218419999999998</v>
      </c>
      <c r="CL224" s="33">
        <v>-8.6353449999999992</v>
      </c>
      <c r="CM224" s="33">
        <v>-6.5307360000000001</v>
      </c>
      <c r="CN224" s="33">
        <v>-5.4038820000000003</v>
      </c>
      <c r="CO224" s="33">
        <v>-4.5136620000000001</v>
      </c>
      <c r="CP224" s="33">
        <v>-1.41692</v>
      </c>
      <c r="CQ224" s="33">
        <v>0.89324769999999998</v>
      </c>
      <c r="CR224" s="33">
        <v>0.93554349999999997</v>
      </c>
      <c r="CS224" s="33">
        <v>1.059102</v>
      </c>
      <c r="CT224" s="33">
        <v>1.5248409999999999</v>
      </c>
      <c r="CU224" s="33">
        <v>-0.16207830000000001</v>
      </c>
      <c r="CV224" s="33">
        <v>-1.4724379999999999</v>
      </c>
      <c r="CW224" s="33">
        <v>2.2056170000000002</v>
      </c>
      <c r="CX224" s="33">
        <v>3.227484</v>
      </c>
      <c r="CY224" s="33">
        <v>6.3132989999999998</v>
      </c>
      <c r="CZ224" s="33">
        <v>5.5312700000000001</v>
      </c>
      <c r="DA224" s="33">
        <v>3.1091669999999998</v>
      </c>
      <c r="DB224" s="33">
        <v>-1.822209</v>
      </c>
      <c r="DC224" s="33">
        <v>-7.508324</v>
      </c>
      <c r="DD224" s="33">
        <v>-6.1464020000000001</v>
      </c>
      <c r="DE224" s="33">
        <v>-5.3703859999999999</v>
      </c>
      <c r="DF224" s="33">
        <v>-11.27126</v>
      </c>
      <c r="DG224" s="33">
        <v>-13.298260000000001</v>
      </c>
      <c r="DH224" s="33">
        <v>-10.84407</v>
      </c>
      <c r="DI224" s="33">
        <v>-12.2973</v>
      </c>
      <c r="DJ224" s="33">
        <v>-4.7267929999999998</v>
      </c>
      <c r="DK224" s="33">
        <v>-2.8128280000000001</v>
      </c>
      <c r="DL224" s="33">
        <v>-1.8600680000000001</v>
      </c>
      <c r="DM224" s="33">
        <v>-0.96577570000000001</v>
      </c>
      <c r="DN224" s="33">
        <v>2.338851</v>
      </c>
      <c r="DO224" s="33">
        <v>4.6049790000000002</v>
      </c>
      <c r="DP224" s="33">
        <v>4.6962460000000004</v>
      </c>
      <c r="DQ224" s="33">
        <v>4.8041010000000002</v>
      </c>
      <c r="DR224" s="33">
        <v>5.3952809999999998</v>
      </c>
      <c r="DS224" s="33">
        <v>4.0629600000000003</v>
      </c>
      <c r="DT224" s="33">
        <v>2.7466780000000002</v>
      </c>
      <c r="DU224" s="33">
        <v>6.1910020000000001</v>
      </c>
      <c r="DV224" s="33">
        <v>7.187354</v>
      </c>
      <c r="DW224" s="33">
        <v>10.118209999999999</v>
      </c>
      <c r="DX224" s="33">
        <v>9.2239889999999995</v>
      </c>
      <c r="DY224" s="33">
        <v>7.0005329999999999</v>
      </c>
      <c r="DZ224" s="33">
        <v>1.8579589999999999</v>
      </c>
      <c r="EA224" s="33">
        <v>-3.480229</v>
      </c>
      <c r="EB224" s="33">
        <v>-1.837026</v>
      </c>
      <c r="EC224" s="33">
        <v>-0.69997949999999998</v>
      </c>
      <c r="ED224" s="33">
        <v>-6.2586089999999999</v>
      </c>
      <c r="EE224" s="33">
        <v>-7.9814930000000004</v>
      </c>
      <c r="EF224" s="33">
        <v>-5.3565430000000003</v>
      </c>
      <c r="EG224" s="33">
        <v>-6.6358230000000002</v>
      </c>
      <c r="EH224" s="33">
        <v>0.91653510000000005</v>
      </c>
      <c r="EI224" s="33">
        <v>2.5552419999999998</v>
      </c>
      <c r="EJ224" s="33">
        <v>3.256637</v>
      </c>
      <c r="EK224" s="33">
        <v>4.1568079999999998</v>
      </c>
      <c r="EL224" s="33">
        <v>7.7615869999999996</v>
      </c>
      <c r="EM224" s="33">
        <v>9.9641289999999998</v>
      </c>
      <c r="EN224" s="33">
        <v>10.126099999999999</v>
      </c>
      <c r="EO224" s="33">
        <v>10.21128</v>
      </c>
      <c r="EP224" s="33">
        <v>10.98358</v>
      </c>
      <c r="EQ224" s="33">
        <v>10.16324</v>
      </c>
      <c r="ER224" s="33">
        <v>8.8384119999999999</v>
      </c>
      <c r="ES224" s="33">
        <v>77.672989999999999</v>
      </c>
      <c r="ET224" s="33">
        <v>76.56062</v>
      </c>
      <c r="EU224" s="33">
        <v>75.151870000000002</v>
      </c>
      <c r="EV224" s="33">
        <v>75.401799999999994</v>
      </c>
      <c r="EW224" s="33">
        <v>74.735200000000006</v>
      </c>
      <c r="EX224" s="33">
        <v>73.522689999999997</v>
      </c>
      <c r="EY224" s="33">
        <v>74.283330000000007</v>
      </c>
      <c r="EZ224" s="33">
        <v>74.196489999999997</v>
      </c>
      <c r="FA224" s="33">
        <v>77.019220000000004</v>
      </c>
      <c r="FB224" s="33">
        <v>81.786140000000003</v>
      </c>
      <c r="FC224" s="33">
        <v>87.780069999999995</v>
      </c>
      <c r="FD224" s="33">
        <v>91.978899999999996</v>
      </c>
      <c r="FE224" s="33">
        <v>95.761319999999998</v>
      </c>
      <c r="FF224" s="33">
        <v>99.019279999999995</v>
      </c>
      <c r="FG224" s="33">
        <v>96.559229999999999</v>
      </c>
      <c r="FH224" s="33">
        <v>95.014480000000006</v>
      </c>
      <c r="FI224" s="33">
        <v>94.827089999999998</v>
      </c>
      <c r="FJ224" s="33">
        <v>94.973429999999993</v>
      </c>
      <c r="FK224" s="33">
        <v>93.175669999999997</v>
      </c>
      <c r="FL224" s="33">
        <v>90.292779999999993</v>
      </c>
      <c r="FM224" s="33">
        <v>86.926450000000003</v>
      </c>
      <c r="FN224" s="33">
        <v>87.011009999999999</v>
      </c>
      <c r="FO224" s="33">
        <v>89.031610000000001</v>
      </c>
      <c r="FP224" s="33">
        <v>87.402109999999993</v>
      </c>
      <c r="FQ224" s="33">
        <v>132.81200000000001</v>
      </c>
      <c r="FR224" s="33">
        <v>6.8268800000000001</v>
      </c>
      <c r="FS224">
        <v>0</v>
      </c>
    </row>
    <row r="225" spans="1:175" x14ac:dyDescent="0.2">
      <c r="A225" t="s">
        <v>208</v>
      </c>
      <c r="B225" t="s">
        <v>227</v>
      </c>
      <c r="C225" t="s">
        <v>235</v>
      </c>
      <c r="D225">
        <v>390</v>
      </c>
      <c r="E225" s="33">
        <v>225.06489999999999</v>
      </c>
      <c r="F225" s="33">
        <v>219.38919999999999</v>
      </c>
      <c r="G225" s="33">
        <v>218.5479</v>
      </c>
      <c r="H225" s="33">
        <v>216.4014</v>
      </c>
      <c r="I225" s="33">
        <v>226.55340000000001</v>
      </c>
      <c r="J225" s="33">
        <v>248.62459999999999</v>
      </c>
      <c r="K225" s="33">
        <v>272.52370000000002</v>
      </c>
      <c r="L225" s="33">
        <v>296.83120000000002</v>
      </c>
      <c r="M225" s="33">
        <v>320.9341</v>
      </c>
      <c r="N225" s="33">
        <v>341.66149999999999</v>
      </c>
      <c r="O225" s="33">
        <v>356.07080000000002</v>
      </c>
      <c r="P225" s="33">
        <v>364.32130000000001</v>
      </c>
      <c r="Q225" s="33">
        <v>370.92759999999998</v>
      </c>
      <c r="R225" s="33">
        <v>372.59379999999999</v>
      </c>
      <c r="S225" s="33">
        <v>365.61219999999997</v>
      </c>
      <c r="T225" s="33">
        <v>356.67180000000002</v>
      </c>
      <c r="U225" s="33">
        <v>344.8535</v>
      </c>
      <c r="V225" s="33">
        <v>330.35969999999998</v>
      </c>
      <c r="W225" s="33">
        <v>296.45659999999998</v>
      </c>
      <c r="X225" s="33">
        <v>279.31670000000003</v>
      </c>
      <c r="Y225" s="33">
        <v>267.05349999999999</v>
      </c>
      <c r="Z225" s="33">
        <v>256.90069999999997</v>
      </c>
      <c r="AA225" s="33">
        <v>245.2268</v>
      </c>
      <c r="AB225" s="33">
        <v>232.34700000000001</v>
      </c>
      <c r="AC225" s="33">
        <v>4.1877219999999999</v>
      </c>
      <c r="AD225" s="33">
        <v>6.0206770000000001</v>
      </c>
      <c r="AE225" s="33">
        <v>9.6170580000000001</v>
      </c>
      <c r="AF225" s="33">
        <v>7.9280670000000004</v>
      </c>
      <c r="AG225" s="33">
        <v>9.6133699999999997</v>
      </c>
      <c r="AH225" s="33">
        <v>5.3701920000000003</v>
      </c>
      <c r="AI225" s="33">
        <v>3.7154539999999998</v>
      </c>
      <c r="AJ225" s="33">
        <v>3.5515699999999999</v>
      </c>
      <c r="AK225" s="33">
        <v>1.6607940000000001</v>
      </c>
      <c r="AL225" s="33">
        <v>-1.1449849999999999</v>
      </c>
      <c r="AM225" s="33">
        <v>-2.6911849999999999</v>
      </c>
      <c r="AN225" s="33">
        <v>-3.472502</v>
      </c>
      <c r="AO225" s="33">
        <v>-1.9143539999999999</v>
      </c>
      <c r="AP225" s="33">
        <v>-1.3105910000000001</v>
      </c>
      <c r="AQ225" s="33">
        <v>-2.5187390000000001</v>
      </c>
      <c r="AR225" s="33">
        <v>-0.79466789999999998</v>
      </c>
      <c r="AS225" s="33">
        <v>1.872914</v>
      </c>
      <c r="AT225" s="33">
        <v>0.89712320000000001</v>
      </c>
      <c r="AU225" s="33">
        <v>-3.209314</v>
      </c>
      <c r="AV225" s="33">
        <v>-2.2257410000000002</v>
      </c>
      <c r="AW225" s="33">
        <v>-1.8818619999999999</v>
      </c>
      <c r="AX225" s="33">
        <v>-1.678507</v>
      </c>
      <c r="AY225" s="33">
        <v>0.4278729</v>
      </c>
      <c r="AZ225" s="33">
        <v>1.651959</v>
      </c>
      <c r="BA225" s="33">
        <v>7.5878930000000002</v>
      </c>
      <c r="BB225" s="33">
        <v>9.1457409999999992</v>
      </c>
      <c r="BC225" s="33">
        <v>12.888339999999999</v>
      </c>
      <c r="BD225" s="33">
        <v>11.142709999999999</v>
      </c>
      <c r="BE225" s="33">
        <v>12.78708</v>
      </c>
      <c r="BF225" s="33">
        <v>8.9361110000000004</v>
      </c>
      <c r="BG225" s="33">
        <v>7.0629179999999998</v>
      </c>
      <c r="BH225" s="33">
        <v>7.1196010000000003</v>
      </c>
      <c r="BI225" s="33">
        <v>5.558395</v>
      </c>
      <c r="BJ225" s="33">
        <v>2.9118430000000002</v>
      </c>
      <c r="BK225" s="33">
        <v>1.6636409999999999</v>
      </c>
      <c r="BL225" s="33">
        <v>0.99116649999999995</v>
      </c>
      <c r="BM225" s="33">
        <v>2.618703</v>
      </c>
      <c r="BN225" s="33">
        <v>3.2672099999999999</v>
      </c>
      <c r="BO225" s="33">
        <v>1.699932</v>
      </c>
      <c r="BP225" s="33">
        <v>3.0057420000000001</v>
      </c>
      <c r="BQ225" s="33">
        <v>5.5017810000000003</v>
      </c>
      <c r="BR225" s="33">
        <v>4.6955739999999997</v>
      </c>
      <c r="BS225" s="33">
        <v>0.52606759999999997</v>
      </c>
      <c r="BT225" s="33">
        <v>1.6292960000000001</v>
      </c>
      <c r="BU225" s="33">
        <v>1.8537319999999999</v>
      </c>
      <c r="BV225" s="33">
        <v>1.973366</v>
      </c>
      <c r="BW225" s="33">
        <v>3.8940549999999998</v>
      </c>
      <c r="BX225" s="33">
        <v>5.0280649999999998</v>
      </c>
      <c r="BY225" s="33">
        <v>9.9428420000000006</v>
      </c>
      <c r="BZ225" s="33">
        <v>11.31015</v>
      </c>
      <c r="CA225" s="33">
        <v>15.154019999999999</v>
      </c>
      <c r="CB225" s="33">
        <v>13.36917</v>
      </c>
      <c r="CC225" s="33">
        <v>14.98517</v>
      </c>
      <c r="CD225" s="33">
        <v>11.405860000000001</v>
      </c>
      <c r="CE225" s="33">
        <v>9.3813610000000001</v>
      </c>
      <c r="CF225" s="33">
        <v>9.5908090000000001</v>
      </c>
      <c r="CG225" s="33">
        <v>8.2578619999999994</v>
      </c>
      <c r="CH225" s="33">
        <v>5.7215889999999998</v>
      </c>
      <c r="CI225" s="33">
        <v>4.6797800000000001</v>
      </c>
      <c r="CJ225" s="33">
        <v>4.0826890000000002</v>
      </c>
      <c r="CK225" s="33">
        <v>5.7582849999999999</v>
      </c>
      <c r="CL225" s="33">
        <v>6.4377810000000002</v>
      </c>
      <c r="CM225" s="33">
        <v>4.6217699999999997</v>
      </c>
      <c r="CN225" s="33">
        <v>5.6378940000000002</v>
      </c>
      <c r="CO225" s="33">
        <v>8.0151219999999999</v>
      </c>
      <c r="CP225" s="33">
        <v>7.3263689999999997</v>
      </c>
      <c r="CQ225" s="33">
        <v>3.113181</v>
      </c>
      <c r="CR225" s="33">
        <v>4.299283</v>
      </c>
      <c r="CS225" s="33">
        <v>4.4409919999999996</v>
      </c>
      <c r="CT225" s="33">
        <v>4.5026409999999997</v>
      </c>
      <c r="CU225" s="33">
        <v>6.2947230000000003</v>
      </c>
      <c r="CV225" s="33">
        <v>7.3663449999999999</v>
      </c>
      <c r="CW225" s="33">
        <v>12.297790000000001</v>
      </c>
      <c r="CX225" s="33">
        <v>13.47456</v>
      </c>
      <c r="CY225" s="33">
        <v>17.419709999999998</v>
      </c>
      <c r="CZ225" s="33">
        <v>15.59562</v>
      </c>
      <c r="DA225" s="33">
        <v>17.18327</v>
      </c>
      <c r="DB225" s="33">
        <v>13.8756</v>
      </c>
      <c r="DC225" s="33">
        <v>11.6998</v>
      </c>
      <c r="DD225" s="33">
        <v>12.06202</v>
      </c>
      <c r="DE225" s="33">
        <v>10.957330000000001</v>
      </c>
      <c r="DF225" s="33">
        <v>8.5313350000000003</v>
      </c>
      <c r="DG225" s="33">
        <v>7.695919</v>
      </c>
      <c r="DH225" s="33">
        <v>7.1742119999999998</v>
      </c>
      <c r="DI225" s="33">
        <v>8.8978660000000005</v>
      </c>
      <c r="DJ225" s="33">
        <v>9.6083529999999993</v>
      </c>
      <c r="DK225" s="33">
        <v>7.543609</v>
      </c>
      <c r="DL225" s="33">
        <v>8.2700460000000007</v>
      </c>
      <c r="DM225" s="33">
        <v>10.528460000000001</v>
      </c>
      <c r="DN225" s="33">
        <v>9.9571640000000006</v>
      </c>
      <c r="DO225" s="33">
        <v>5.7002940000000004</v>
      </c>
      <c r="DP225" s="33">
        <v>6.9692699999999999</v>
      </c>
      <c r="DQ225" s="33">
        <v>7.0282530000000003</v>
      </c>
      <c r="DR225" s="33">
        <v>7.031917</v>
      </c>
      <c r="DS225" s="33">
        <v>8.6953899999999997</v>
      </c>
      <c r="DT225" s="33">
        <v>9.7046259999999993</v>
      </c>
      <c r="DU225" s="33">
        <v>15.69796</v>
      </c>
      <c r="DV225" s="33">
        <v>16.599620000000002</v>
      </c>
      <c r="DW225" s="33">
        <v>20.690989999999999</v>
      </c>
      <c r="DX225" s="33">
        <v>18.81026</v>
      </c>
      <c r="DY225" s="33">
        <v>20.35698</v>
      </c>
      <c r="DZ225" s="33">
        <v>17.441520000000001</v>
      </c>
      <c r="EA225" s="33">
        <v>15.047269999999999</v>
      </c>
      <c r="EB225" s="33">
        <v>15.630050000000001</v>
      </c>
      <c r="EC225" s="33">
        <v>14.85493</v>
      </c>
      <c r="ED225" s="33">
        <v>12.58816</v>
      </c>
      <c r="EE225" s="33">
        <v>12.050750000000001</v>
      </c>
      <c r="EF225" s="33">
        <v>11.637879999999999</v>
      </c>
      <c r="EG225" s="33">
        <v>13.43092</v>
      </c>
      <c r="EH225" s="33">
        <v>14.18615</v>
      </c>
      <c r="EI225" s="33">
        <v>11.762280000000001</v>
      </c>
      <c r="EJ225" s="33">
        <v>12.070460000000001</v>
      </c>
      <c r="EK225" s="33">
        <v>14.15733</v>
      </c>
      <c r="EL225" s="33">
        <v>13.755610000000001</v>
      </c>
      <c r="EM225" s="33">
        <v>9.4356760000000008</v>
      </c>
      <c r="EN225" s="33">
        <v>10.824310000000001</v>
      </c>
      <c r="EO225" s="33">
        <v>10.76385</v>
      </c>
      <c r="EP225" s="33">
        <v>10.68379</v>
      </c>
      <c r="EQ225" s="33">
        <v>12.161569999999999</v>
      </c>
      <c r="ER225" s="33">
        <v>13.080730000000001</v>
      </c>
      <c r="ES225" s="33">
        <v>73.950159999999997</v>
      </c>
      <c r="ET225" s="33">
        <v>74.248949999999994</v>
      </c>
      <c r="EU225" s="33">
        <v>73.231970000000004</v>
      </c>
      <c r="EV225" s="33">
        <v>72.962909999999994</v>
      </c>
      <c r="EW225" s="33">
        <v>72.810119999999998</v>
      </c>
      <c r="EX225" s="33">
        <v>72.423689999999993</v>
      </c>
      <c r="EY225" s="33">
        <v>72.489090000000004</v>
      </c>
      <c r="EZ225" s="33">
        <v>72.278549999999996</v>
      </c>
      <c r="FA225" s="33">
        <v>77.510869999999997</v>
      </c>
      <c r="FB225" s="33">
        <v>83.826139999999995</v>
      </c>
      <c r="FC225" s="33">
        <v>89.147679999999994</v>
      </c>
      <c r="FD225" s="33">
        <v>93.156459999999996</v>
      </c>
      <c r="FE225" s="33">
        <v>95.098470000000006</v>
      </c>
      <c r="FF225" s="33">
        <v>94.281840000000003</v>
      </c>
      <c r="FG225" s="33">
        <v>93.565280000000001</v>
      </c>
      <c r="FH225" s="33">
        <v>91.539180000000002</v>
      </c>
      <c r="FI225" s="33">
        <v>91.100430000000003</v>
      </c>
      <c r="FJ225" s="33">
        <v>89.336269999999999</v>
      </c>
      <c r="FK225" s="33">
        <v>87.985399999999998</v>
      </c>
      <c r="FL225" s="33">
        <v>83.555070000000001</v>
      </c>
      <c r="FM225" s="33">
        <v>79.958259999999996</v>
      </c>
      <c r="FN225" s="33">
        <v>78.594980000000007</v>
      </c>
      <c r="FO225" s="33">
        <v>77.320939999999993</v>
      </c>
      <c r="FP225" s="33">
        <v>75.779870000000003</v>
      </c>
      <c r="FQ225" s="33">
        <v>99.538449999999997</v>
      </c>
      <c r="FR225" s="33">
        <v>5.1946770000000004</v>
      </c>
      <c r="FS225">
        <v>0</v>
      </c>
    </row>
    <row r="226" spans="1:175" x14ac:dyDescent="0.2">
      <c r="A226" t="s">
        <v>208</v>
      </c>
      <c r="B226" t="s">
        <v>219</v>
      </c>
      <c r="C226">
        <v>42978</v>
      </c>
      <c r="D226">
        <v>891</v>
      </c>
      <c r="E226" s="33">
        <v>200.20410000000001</v>
      </c>
      <c r="F226" s="33">
        <v>193.25479999999999</v>
      </c>
      <c r="G226" s="33">
        <v>189.46549999999999</v>
      </c>
      <c r="H226" s="33">
        <v>187.57669999999999</v>
      </c>
      <c r="I226" s="33">
        <v>194.1636</v>
      </c>
      <c r="J226" s="33">
        <v>213.67230000000001</v>
      </c>
      <c r="K226" s="33">
        <v>240.99189999999999</v>
      </c>
      <c r="L226" s="33">
        <v>269.9384</v>
      </c>
      <c r="M226" s="33">
        <v>288.32639999999998</v>
      </c>
      <c r="N226" s="33">
        <v>302.21570000000003</v>
      </c>
      <c r="O226" s="33">
        <v>313.41719999999998</v>
      </c>
      <c r="P226" s="33">
        <v>321.12450000000001</v>
      </c>
      <c r="Q226" s="33">
        <v>325.79840000000002</v>
      </c>
      <c r="R226" s="33">
        <v>322.72000000000003</v>
      </c>
      <c r="S226" s="33">
        <v>321.31909999999999</v>
      </c>
      <c r="T226" s="33">
        <v>307.91449999999998</v>
      </c>
      <c r="U226" s="33">
        <v>296.24040000000002</v>
      </c>
      <c r="V226" s="33">
        <v>287.95690000000002</v>
      </c>
      <c r="W226" s="33">
        <v>267.80549999999999</v>
      </c>
      <c r="X226" s="33">
        <v>254.73050000000001</v>
      </c>
      <c r="Y226" s="33">
        <v>242.7458</v>
      </c>
      <c r="Z226" s="33">
        <v>231.80430000000001</v>
      </c>
      <c r="AA226" s="33">
        <v>218.3887</v>
      </c>
      <c r="AB226" s="33">
        <v>209.35589999999999</v>
      </c>
      <c r="AC226" s="33">
        <v>-4.4457959999999996</v>
      </c>
      <c r="AD226" s="33">
        <v>-5.0084609999999996</v>
      </c>
      <c r="AE226" s="33">
        <v>-2.7853469999999998</v>
      </c>
      <c r="AF226" s="33">
        <v>-4.1246559999999999</v>
      </c>
      <c r="AG226" s="33">
        <v>-4.4233760000000002</v>
      </c>
      <c r="AH226" s="33">
        <v>-5.3506369999999999</v>
      </c>
      <c r="AI226" s="33">
        <v>-8.2525739999999992</v>
      </c>
      <c r="AJ226" s="33">
        <v>-3.4920119999999999</v>
      </c>
      <c r="AK226" s="33">
        <v>-6.5472960000000002</v>
      </c>
      <c r="AL226" s="33">
        <v>-8.1915910000000007</v>
      </c>
      <c r="AM226" s="33">
        <v>-2.8907750000000001</v>
      </c>
      <c r="AN226" s="33">
        <v>8.0114629999999991</v>
      </c>
      <c r="AO226" s="33">
        <v>9.0748080000000009</v>
      </c>
      <c r="AP226" s="33">
        <v>6.7153460000000003</v>
      </c>
      <c r="AQ226" s="33">
        <v>8.6825949999999992</v>
      </c>
      <c r="AR226" s="33">
        <v>10.93153</v>
      </c>
      <c r="AS226" s="33">
        <v>14.981019999999999</v>
      </c>
      <c r="AT226" s="33">
        <v>12.589119999999999</v>
      </c>
      <c r="AU226" s="33">
        <v>8.3397700000000005E-2</v>
      </c>
      <c r="AV226" s="33">
        <v>-4.0897329999999998</v>
      </c>
      <c r="AW226" s="33">
        <v>-6.1036359999999998</v>
      </c>
      <c r="AX226" s="33">
        <v>-6.7329840000000001</v>
      </c>
      <c r="AY226" s="33">
        <v>-6.8526249999999997</v>
      </c>
      <c r="AZ226" s="33">
        <v>-7.8291250000000003</v>
      </c>
      <c r="BA226" s="33">
        <v>-1.5695779999999999</v>
      </c>
      <c r="BB226" s="33">
        <v>-2.1683720000000002</v>
      </c>
      <c r="BC226" s="33">
        <v>5.3273099999999997E-2</v>
      </c>
      <c r="BD226" s="33">
        <v>-1.2989710000000001</v>
      </c>
      <c r="BE226" s="33">
        <v>-1.5666789999999999</v>
      </c>
      <c r="BF226" s="33">
        <v>-2.4585780000000002</v>
      </c>
      <c r="BG226" s="33">
        <v>-5.170655</v>
      </c>
      <c r="BH226" s="33">
        <v>-0.16992270000000001</v>
      </c>
      <c r="BI226" s="33">
        <v>-3.037204</v>
      </c>
      <c r="BJ226" s="33">
        <v>-4.4538039999999999</v>
      </c>
      <c r="BK226" s="33">
        <v>0.60220370000000001</v>
      </c>
      <c r="BL226" s="33">
        <v>13.47987</v>
      </c>
      <c r="BM226" s="33">
        <v>14.802110000000001</v>
      </c>
      <c r="BN226" s="33">
        <v>12.11802</v>
      </c>
      <c r="BO226" s="33">
        <v>14.05536</v>
      </c>
      <c r="BP226" s="33">
        <v>16.189160000000001</v>
      </c>
      <c r="BQ226" s="33">
        <v>19.95768</v>
      </c>
      <c r="BR226" s="33">
        <v>17.27223</v>
      </c>
      <c r="BS226" s="33">
        <v>3.1990699999999999</v>
      </c>
      <c r="BT226" s="33">
        <v>-1.128614</v>
      </c>
      <c r="BU226" s="33">
        <v>-3.3041909999999999</v>
      </c>
      <c r="BV226" s="33">
        <v>-3.931638</v>
      </c>
      <c r="BW226" s="33">
        <v>-3.9926210000000002</v>
      </c>
      <c r="BX226" s="33">
        <v>-5.0368250000000003</v>
      </c>
      <c r="BY226" s="33">
        <v>0.42248079999999999</v>
      </c>
      <c r="BZ226" s="33">
        <v>-0.20133570000000001</v>
      </c>
      <c r="CA226" s="33">
        <v>2.0192929999999998</v>
      </c>
      <c r="CB226" s="33">
        <v>0.65808920000000004</v>
      </c>
      <c r="CC226" s="33">
        <v>0.41185949999999999</v>
      </c>
      <c r="CD226" s="33">
        <v>-0.45554699999999998</v>
      </c>
      <c r="CE226" s="33">
        <v>-3.0361280000000002</v>
      </c>
      <c r="CF226" s="33">
        <v>2.1309459999999998</v>
      </c>
      <c r="CG226" s="33">
        <v>-0.60612429999999995</v>
      </c>
      <c r="CH226" s="33">
        <v>-1.865024</v>
      </c>
      <c r="CI226" s="33">
        <v>3.0214300000000001</v>
      </c>
      <c r="CJ226" s="33">
        <v>17.26727</v>
      </c>
      <c r="CK226" s="33">
        <v>18.768820000000002</v>
      </c>
      <c r="CL226" s="33">
        <v>15.8599</v>
      </c>
      <c r="CM226" s="33">
        <v>17.776520000000001</v>
      </c>
      <c r="CN226" s="33">
        <v>19.830580000000001</v>
      </c>
      <c r="CO226" s="33">
        <v>23.404499999999999</v>
      </c>
      <c r="CP226" s="33">
        <v>20.515740000000001</v>
      </c>
      <c r="CQ226" s="33">
        <v>5.3569760000000004</v>
      </c>
      <c r="CR226" s="33">
        <v>0.92224720000000004</v>
      </c>
      <c r="CS226" s="33">
        <v>-1.3653040000000001</v>
      </c>
      <c r="CT226" s="33">
        <v>-1.9914339999999999</v>
      </c>
      <c r="CU226" s="33">
        <v>-2.0117910000000001</v>
      </c>
      <c r="CV226" s="33">
        <v>-3.1028859999999998</v>
      </c>
      <c r="CW226" s="33">
        <v>2.4145400000000001</v>
      </c>
      <c r="CX226" s="33">
        <v>1.765701</v>
      </c>
      <c r="CY226" s="33">
        <v>3.9853130000000001</v>
      </c>
      <c r="CZ226" s="33">
        <v>2.6151499999999999</v>
      </c>
      <c r="DA226" s="33">
        <v>2.3903989999999999</v>
      </c>
      <c r="DB226" s="33">
        <v>1.5474840000000001</v>
      </c>
      <c r="DC226" s="33">
        <v>-0.90160079999999998</v>
      </c>
      <c r="DD226" s="33">
        <v>4.4318150000000003</v>
      </c>
      <c r="DE226" s="33">
        <v>1.8249550000000001</v>
      </c>
      <c r="DF226" s="33">
        <v>0.72375619999999996</v>
      </c>
      <c r="DG226" s="33">
        <v>5.4406559999999997</v>
      </c>
      <c r="DH226" s="33">
        <v>21.054670000000002</v>
      </c>
      <c r="DI226" s="33">
        <v>22.735530000000001</v>
      </c>
      <c r="DJ226" s="33">
        <v>19.601780000000002</v>
      </c>
      <c r="DK226" s="33">
        <v>21.497679999999999</v>
      </c>
      <c r="DL226" s="33">
        <v>23.472000000000001</v>
      </c>
      <c r="DM226" s="33">
        <v>26.851320000000001</v>
      </c>
      <c r="DN226" s="33">
        <v>23.759250000000002</v>
      </c>
      <c r="DO226" s="33">
        <v>7.5148820000000001</v>
      </c>
      <c r="DP226" s="33">
        <v>2.973109</v>
      </c>
      <c r="DQ226" s="33">
        <v>0.57358299999999995</v>
      </c>
      <c r="DR226" s="33">
        <v>-5.1230199999999997E-2</v>
      </c>
      <c r="DS226" s="33">
        <v>-3.09609E-2</v>
      </c>
      <c r="DT226" s="33">
        <v>-1.168947</v>
      </c>
      <c r="DU226" s="33">
        <v>5.2907570000000002</v>
      </c>
      <c r="DV226" s="33">
        <v>4.6057899999999998</v>
      </c>
      <c r="DW226" s="33">
        <v>6.8239340000000004</v>
      </c>
      <c r="DX226" s="33">
        <v>5.4408349999999999</v>
      </c>
      <c r="DY226" s="33">
        <v>5.2470949999999998</v>
      </c>
      <c r="DZ226" s="33">
        <v>4.4395429999999996</v>
      </c>
      <c r="EA226" s="33">
        <v>2.1803170000000001</v>
      </c>
      <c r="EB226" s="33">
        <v>7.7539030000000002</v>
      </c>
      <c r="EC226" s="33">
        <v>5.3350479999999996</v>
      </c>
      <c r="ED226" s="33">
        <v>4.461544</v>
      </c>
      <c r="EE226" s="33">
        <v>8.9336350000000007</v>
      </c>
      <c r="EF226" s="33">
        <v>26.52308</v>
      </c>
      <c r="EG226" s="33">
        <v>28.46283</v>
      </c>
      <c r="EH226" s="33">
        <v>25.004460000000002</v>
      </c>
      <c r="EI226" s="33">
        <v>26.870439999999999</v>
      </c>
      <c r="EJ226" s="33">
        <v>28.72963</v>
      </c>
      <c r="EK226" s="33">
        <v>31.827970000000001</v>
      </c>
      <c r="EL226" s="33">
        <v>28.442360000000001</v>
      </c>
      <c r="EM226" s="33">
        <v>10.630549999999999</v>
      </c>
      <c r="EN226" s="33">
        <v>5.9342269999999999</v>
      </c>
      <c r="EO226" s="33">
        <v>3.3730280000000001</v>
      </c>
      <c r="EP226" s="33">
        <v>2.7501159999999998</v>
      </c>
      <c r="EQ226" s="33">
        <v>2.829043</v>
      </c>
      <c r="ER226" s="33">
        <v>1.623353</v>
      </c>
      <c r="ES226" s="33">
        <v>73.806330000000003</v>
      </c>
      <c r="ET226" s="33">
        <v>73.117649999999998</v>
      </c>
      <c r="EU226" s="33">
        <v>72.487690000000001</v>
      </c>
      <c r="EV226" s="33">
        <v>72.195819999999998</v>
      </c>
      <c r="EW226" s="33">
        <v>72.436009999999996</v>
      </c>
      <c r="EX226" s="33">
        <v>72.147970000000001</v>
      </c>
      <c r="EY226" s="33">
        <v>71.631020000000007</v>
      </c>
      <c r="EZ226" s="33">
        <v>71.393550000000005</v>
      </c>
      <c r="FA226" s="33">
        <v>74.980879999999999</v>
      </c>
      <c r="FB226" s="33">
        <v>79.524640000000005</v>
      </c>
      <c r="FC226" s="33">
        <v>83.980819999999994</v>
      </c>
      <c r="FD226" s="33">
        <v>87.959410000000005</v>
      </c>
      <c r="FE226" s="33">
        <v>90.913659999999993</v>
      </c>
      <c r="FF226" s="33">
        <v>89.972589999999997</v>
      </c>
      <c r="FG226" s="33">
        <v>89.565479999999994</v>
      </c>
      <c r="FH226" s="33">
        <v>87.277000000000001</v>
      </c>
      <c r="FI226" s="33">
        <v>87.169619999999995</v>
      </c>
      <c r="FJ226" s="33">
        <v>86.560479999999998</v>
      </c>
      <c r="FK226" s="33">
        <v>85.532259999999994</v>
      </c>
      <c r="FL226" s="33">
        <v>80.536829999999995</v>
      </c>
      <c r="FM226" s="33">
        <v>77.390429999999995</v>
      </c>
      <c r="FN226" s="33">
        <v>75.994640000000004</v>
      </c>
      <c r="FO226" s="33">
        <v>74.578519999999997</v>
      </c>
      <c r="FP226" s="33">
        <v>72.893810000000002</v>
      </c>
      <c r="FQ226" s="33">
        <v>90.517300000000006</v>
      </c>
      <c r="FR226" s="33">
        <v>6.722467</v>
      </c>
      <c r="FS226">
        <v>0</v>
      </c>
    </row>
    <row r="227" spans="1:175" x14ac:dyDescent="0.2">
      <c r="A227" t="s">
        <v>208</v>
      </c>
      <c r="B227" t="s">
        <v>219</v>
      </c>
      <c r="C227">
        <v>42979</v>
      </c>
      <c r="D227">
        <v>891</v>
      </c>
      <c r="E227" s="33">
        <v>201.37110000000001</v>
      </c>
      <c r="F227" s="33">
        <v>196.2483</v>
      </c>
      <c r="G227" s="33">
        <v>192.12469999999999</v>
      </c>
      <c r="H227" s="33">
        <v>191.9888</v>
      </c>
      <c r="I227" s="33">
        <v>198.43520000000001</v>
      </c>
      <c r="J227" s="33">
        <v>214.26519999999999</v>
      </c>
      <c r="K227" s="33">
        <v>240.13480000000001</v>
      </c>
      <c r="L227" s="33">
        <v>271.74549999999999</v>
      </c>
      <c r="M227" s="33">
        <v>297.5883</v>
      </c>
      <c r="N227" s="33">
        <v>313.83010000000002</v>
      </c>
      <c r="O227" s="33">
        <v>324.2894</v>
      </c>
      <c r="P227" s="33">
        <v>328.0686</v>
      </c>
      <c r="Q227" s="33">
        <v>328.62439999999998</v>
      </c>
      <c r="R227" s="33">
        <v>326.09109999999998</v>
      </c>
      <c r="S227" s="33">
        <v>321.5686</v>
      </c>
      <c r="T227" s="33">
        <v>306.5061</v>
      </c>
      <c r="U227" s="33">
        <v>290.8673</v>
      </c>
      <c r="V227" s="33">
        <v>277.4092</v>
      </c>
      <c r="W227" s="33">
        <v>263.19639999999998</v>
      </c>
      <c r="X227" s="33">
        <v>253.01060000000001</v>
      </c>
      <c r="Y227" s="33">
        <v>243.00839999999999</v>
      </c>
      <c r="Z227" s="33">
        <v>235.4222</v>
      </c>
      <c r="AA227" s="33">
        <v>223.2561</v>
      </c>
      <c r="AB227" s="33">
        <v>214.21969999999999</v>
      </c>
      <c r="AC227" s="33">
        <v>-6.6229480000000001</v>
      </c>
      <c r="AD227" s="33">
        <v>-5.2132240000000003</v>
      </c>
      <c r="AE227" s="33">
        <v>-4.3956689999999998</v>
      </c>
      <c r="AF227" s="33">
        <v>-3.2099410000000002</v>
      </c>
      <c r="AG227" s="33">
        <v>-1.372133</v>
      </c>
      <c r="AH227" s="33">
        <v>-7.1176529999999998</v>
      </c>
      <c r="AI227" s="33">
        <v>-8.7857950000000002</v>
      </c>
      <c r="AJ227" s="33">
        <v>-3.2785120000000001</v>
      </c>
      <c r="AK227" s="33">
        <v>-3.091701</v>
      </c>
      <c r="AL227" s="33">
        <v>-7.2144529999999998</v>
      </c>
      <c r="AM227" s="33">
        <v>-3.0894110000000001</v>
      </c>
      <c r="AN227" s="33">
        <v>8.2897870000000005</v>
      </c>
      <c r="AO227" s="33">
        <v>7.1899470000000001</v>
      </c>
      <c r="AP227" s="33">
        <v>4.4459099999999996</v>
      </c>
      <c r="AQ227" s="33">
        <v>6.8570900000000004</v>
      </c>
      <c r="AR227" s="33">
        <v>8.8658719999999995</v>
      </c>
      <c r="AS227" s="33">
        <v>9.4623460000000001</v>
      </c>
      <c r="AT227" s="33">
        <v>7.5228510000000002</v>
      </c>
      <c r="AU227" s="33">
        <v>4.6630209999999996</v>
      </c>
      <c r="AV227" s="33">
        <v>-1.629156</v>
      </c>
      <c r="AW227" s="33">
        <v>-2.2239399999999998</v>
      </c>
      <c r="AX227" s="33">
        <v>-0.20819789999999999</v>
      </c>
      <c r="AY227" s="33">
        <v>-2.4787050000000002</v>
      </c>
      <c r="AZ227" s="33">
        <v>-3.1795909999999998</v>
      </c>
      <c r="BA227" s="33">
        <v>-3.3660679999999998</v>
      </c>
      <c r="BB227" s="33">
        <v>-2.045636</v>
      </c>
      <c r="BC227" s="33">
        <v>-1.2113529999999999</v>
      </c>
      <c r="BD227" s="33">
        <v>-0.1078838</v>
      </c>
      <c r="BE227" s="33">
        <v>1.6879500000000001</v>
      </c>
      <c r="BF227" s="33">
        <v>-4.1188029999999998</v>
      </c>
      <c r="BG227" s="33">
        <v>-5.3392210000000002</v>
      </c>
      <c r="BH227" s="33">
        <v>0.43606309999999998</v>
      </c>
      <c r="BI227" s="33">
        <v>0.8216175</v>
      </c>
      <c r="BJ227" s="33">
        <v>-3.1372900000000001</v>
      </c>
      <c r="BK227" s="33">
        <v>1.015539</v>
      </c>
      <c r="BL227" s="33">
        <v>13.81283</v>
      </c>
      <c r="BM227" s="33">
        <v>12.824920000000001</v>
      </c>
      <c r="BN227" s="33">
        <v>10.07222</v>
      </c>
      <c r="BO227" s="33">
        <v>12.482659999999999</v>
      </c>
      <c r="BP227" s="33">
        <v>14.215310000000001</v>
      </c>
      <c r="BQ227" s="33">
        <v>14.47611</v>
      </c>
      <c r="BR227" s="33">
        <v>12.17512</v>
      </c>
      <c r="BS227" s="33">
        <v>8.0516539999999992</v>
      </c>
      <c r="BT227" s="33">
        <v>1.745152</v>
      </c>
      <c r="BU227" s="33">
        <v>1.19994</v>
      </c>
      <c r="BV227" s="33">
        <v>3.2466029999999999</v>
      </c>
      <c r="BW227" s="33">
        <v>0.91562180000000004</v>
      </c>
      <c r="BX227" s="33">
        <v>5.7614600000000002E-2</v>
      </c>
      <c r="BY227" s="33">
        <v>-1.110363</v>
      </c>
      <c r="BZ227" s="33">
        <v>0.1482261</v>
      </c>
      <c r="CA227" s="33">
        <v>0.9940947</v>
      </c>
      <c r="CB227" s="33">
        <v>2.0405920000000002</v>
      </c>
      <c r="CC227" s="33">
        <v>3.8073540000000001</v>
      </c>
      <c r="CD227" s="33">
        <v>-2.0418090000000002</v>
      </c>
      <c r="CE227" s="33">
        <v>-2.9521350000000002</v>
      </c>
      <c r="CF227" s="33">
        <v>3.0087670000000002</v>
      </c>
      <c r="CG227" s="33">
        <v>3.5319699999999998</v>
      </c>
      <c r="CH227" s="33">
        <v>-0.31345980000000001</v>
      </c>
      <c r="CI227" s="33">
        <v>3.8586149999999999</v>
      </c>
      <c r="CJ227" s="33">
        <v>17.638069999999999</v>
      </c>
      <c r="CK227" s="33">
        <v>16.727679999999999</v>
      </c>
      <c r="CL227" s="33">
        <v>13.96899</v>
      </c>
      <c r="CM227" s="33">
        <v>16.378910000000001</v>
      </c>
      <c r="CN227" s="33">
        <v>17.920310000000001</v>
      </c>
      <c r="CO227" s="33">
        <v>17.948619999999998</v>
      </c>
      <c r="CP227" s="33">
        <v>15.397259999999999</v>
      </c>
      <c r="CQ227" s="33">
        <v>10.39861</v>
      </c>
      <c r="CR227" s="33">
        <v>4.0821870000000002</v>
      </c>
      <c r="CS227" s="33">
        <v>3.5713089999999998</v>
      </c>
      <c r="CT227" s="33">
        <v>5.6393870000000001</v>
      </c>
      <c r="CU227" s="33">
        <v>3.2665220000000001</v>
      </c>
      <c r="CV227" s="33">
        <v>2.299693</v>
      </c>
      <c r="CW227" s="33">
        <v>1.1453420000000001</v>
      </c>
      <c r="CX227" s="33">
        <v>2.3420879999999999</v>
      </c>
      <c r="CY227" s="33">
        <v>3.1995429999999998</v>
      </c>
      <c r="CZ227" s="33">
        <v>4.1890679999999998</v>
      </c>
      <c r="DA227" s="33">
        <v>5.9267580000000004</v>
      </c>
      <c r="DB227" s="33">
        <v>3.5185000000000001E-2</v>
      </c>
      <c r="DC227" s="33">
        <v>-0.56504869999999996</v>
      </c>
      <c r="DD227" s="33">
        <v>5.5814700000000004</v>
      </c>
      <c r="DE227" s="33">
        <v>6.2423219999999997</v>
      </c>
      <c r="DF227" s="33">
        <v>2.5103710000000001</v>
      </c>
      <c r="DG227" s="33">
        <v>6.7016910000000003</v>
      </c>
      <c r="DH227" s="33">
        <v>21.46331</v>
      </c>
      <c r="DI227" s="33">
        <v>20.63044</v>
      </c>
      <c r="DJ227" s="33">
        <v>17.865760000000002</v>
      </c>
      <c r="DK227" s="33">
        <v>20.27516</v>
      </c>
      <c r="DL227" s="33">
        <v>21.625309999999999</v>
      </c>
      <c r="DM227" s="33">
        <v>21.421130000000002</v>
      </c>
      <c r="DN227" s="33">
        <v>18.619399999999999</v>
      </c>
      <c r="DO227" s="33">
        <v>12.745570000000001</v>
      </c>
      <c r="DP227" s="33">
        <v>6.4192229999999997</v>
      </c>
      <c r="DQ227" s="33">
        <v>5.9426779999999999</v>
      </c>
      <c r="DR227" s="33">
        <v>8.0321709999999999</v>
      </c>
      <c r="DS227" s="33">
        <v>5.6174220000000004</v>
      </c>
      <c r="DT227" s="33">
        <v>4.5417719999999999</v>
      </c>
      <c r="DU227" s="33">
        <v>4.4022220000000001</v>
      </c>
      <c r="DV227" s="33">
        <v>5.5096759999999998</v>
      </c>
      <c r="DW227" s="33">
        <v>6.3838590000000002</v>
      </c>
      <c r="DX227" s="33">
        <v>7.2911250000000001</v>
      </c>
      <c r="DY227" s="33">
        <v>8.9868400000000008</v>
      </c>
      <c r="DZ227" s="33">
        <v>3.0340349999999998</v>
      </c>
      <c r="EA227" s="33">
        <v>2.8815249999999999</v>
      </c>
      <c r="EB227" s="33">
        <v>9.2960460000000005</v>
      </c>
      <c r="EC227" s="33">
        <v>10.15564</v>
      </c>
      <c r="ED227" s="33">
        <v>6.5875339999999998</v>
      </c>
      <c r="EE227" s="33">
        <v>10.80664</v>
      </c>
      <c r="EF227" s="33">
        <v>26.986350000000002</v>
      </c>
      <c r="EG227" s="33">
        <v>26.265409999999999</v>
      </c>
      <c r="EH227" s="33">
        <v>23.492069999999998</v>
      </c>
      <c r="EI227" s="33">
        <v>25.900729999999999</v>
      </c>
      <c r="EJ227" s="33">
        <v>26.974740000000001</v>
      </c>
      <c r="EK227" s="33">
        <v>26.434889999999999</v>
      </c>
      <c r="EL227" s="33">
        <v>23.27167</v>
      </c>
      <c r="EM227" s="33">
        <v>16.1342</v>
      </c>
      <c r="EN227" s="33">
        <v>9.7935300000000005</v>
      </c>
      <c r="EO227" s="33">
        <v>9.3665579999999995</v>
      </c>
      <c r="EP227" s="33">
        <v>11.486969999999999</v>
      </c>
      <c r="EQ227" s="33">
        <v>9.0117480000000008</v>
      </c>
      <c r="ER227" s="33">
        <v>7.7789770000000003</v>
      </c>
      <c r="ES227" s="33">
        <v>73.400729999999996</v>
      </c>
      <c r="ET227" s="33">
        <v>74.415729999999996</v>
      </c>
      <c r="EU227" s="33">
        <v>73.137919999999994</v>
      </c>
      <c r="EV227" s="33">
        <v>73.107150000000004</v>
      </c>
      <c r="EW227" s="33">
        <v>72.30283</v>
      </c>
      <c r="EX227" s="33">
        <v>72.085970000000003</v>
      </c>
      <c r="EY227" s="33">
        <v>72.334540000000004</v>
      </c>
      <c r="EZ227" s="33">
        <v>72.396540000000002</v>
      </c>
      <c r="FA227" s="33">
        <v>78.715249999999997</v>
      </c>
      <c r="FB227" s="33">
        <v>86.568420000000003</v>
      </c>
      <c r="FC227" s="33">
        <v>92.473510000000005</v>
      </c>
      <c r="FD227" s="33">
        <v>95.803110000000004</v>
      </c>
      <c r="FE227" s="33">
        <v>96.417270000000002</v>
      </c>
      <c r="FF227" s="33">
        <v>95.972120000000004</v>
      </c>
      <c r="FG227" s="33">
        <v>95.481809999999996</v>
      </c>
      <c r="FH227" s="33">
        <v>94.495609999999999</v>
      </c>
      <c r="FI227" s="33">
        <v>93.461910000000003</v>
      </c>
      <c r="FJ227" s="33">
        <v>91.116919999999993</v>
      </c>
      <c r="FK227" s="33">
        <v>88.642809999999997</v>
      </c>
      <c r="FL227" s="33">
        <v>85.872900000000001</v>
      </c>
      <c r="FM227" s="33">
        <v>82.335980000000006</v>
      </c>
      <c r="FN227" s="33">
        <v>80.901409999999998</v>
      </c>
      <c r="FO227" s="33">
        <v>79.602940000000004</v>
      </c>
      <c r="FP227" s="33">
        <v>78.370840000000001</v>
      </c>
      <c r="FQ227" s="33">
        <v>101.94580000000001</v>
      </c>
      <c r="FR227" s="33">
        <v>6.8342409999999996</v>
      </c>
      <c r="FS227">
        <v>0</v>
      </c>
    </row>
    <row r="228" spans="1:175" x14ac:dyDescent="0.2">
      <c r="A228" t="s">
        <v>208</v>
      </c>
      <c r="B228" t="s">
        <v>219</v>
      </c>
      <c r="C228">
        <v>42980</v>
      </c>
      <c r="D228">
        <v>891</v>
      </c>
      <c r="E228" s="33">
        <v>201.71610000000001</v>
      </c>
      <c r="F228" s="33">
        <v>196.0223</v>
      </c>
      <c r="G228" s="33">
        <v>191.45240000000001</v>
      </c>
      <c r="H228" s="33">
        <v>188.6978</v>
      </c>
      <c r="I228" s="33">
        <v>187.31299999999999</v>
      </c>
      <c r="J228" s="33">
        <v>191.18459999999999</v>
      </c>
      <c r="K228" s="33">
        <v>197.31129999999999</v>
      </c>
      <c r="L228" s="33">
        <v>204.79140000000001</v>
      </c>
      <c r="M228" s="33">
        <v>213.59370000000001</v>
      </c>
      <c r="N228" s="33">
        <v>221.08359999999999</v>
      </c>
      <c r="O228" s="33">
        <v>228.79859999999999</v>
      </c>
      <c r="P228" s="33">
        <v>234.31559999999999</v>
      </c>
      <c r="Q228" s="33">
        <v>235.35220000000001</v>
      </c>
      <c r="R228" s="33">
        <v>234.9299</v>
      </c>
      <c r="S228" s="33">
        <v>235.8973</v>
      </c>
      <c r="T228" s="33">
        <v>237.07069999999999</v>
      </c>
      <c r="U228" s="33">
        <v>239.2073</v>
      </c>
      <c r="V228" s="33">
        <v>240.6317</v>
      </c>
      <c r="W228" s="33">
        <v>239.88720000000001</v>
      </c>
      <c r="X228" s="33">
        <v>235.81190000000001</v>
      </c>
      <c r="Y228" s="33">
        <v>227.08009999999999</v>
      </c>
      <c r="Z228" s="33">
        <v>222.17570000000001</v>
      </c>
      <c r="AA228" s="33">
        <v>220.9135</v>
      </c>
      <c r="AB228" s="33">
        <v>215.2475</v>
      </c>
      <c r="AC228" s="33">
        <v>-6.0914570000000001</v>
      </c>
      <c r="AD228" s="33">
        <v>-5.6559520000000001</v>
      </c>
      <c r="AE228" s="33">
        <v>-4.6599149999999998</v>
      </c>
      <c r="AF228" s="33">
        <v>-4.0752949999999997</v>
      </c>
      <c r="AG228" s="33">
        <v>-4.6413130000000002</v>
      </c>
      <c r="AH228" s="33">
        <v>-5.2526089999999996</v>
      </c>
      <c r="AI228" s="33">
        <v>-4.3931529999999999</v>
      </c>
      <c r="AJ228" s="33">
        <v>-2.4011909999999999</v>
      </c>
      <c r="AK228" s="33">
        <v>-4.7537979999999997</v>
      </c>
      <c r="AL228" s="33">
        <v>-5.0199350000000003</v>
      </c>
      <c r="AM228" s="33">
        <v>-2.3569230000000001</v>
      </c>
      <c r="AN228" s="33">
        <v>4.6637880000000003</v>
      </c>
      <c r="AO228" s="33">
        <v>3.3638210000000002</v>
      </c>
      <c r="AP228" s="33">
        <v>4.7800900000000004</v>
      </c>
      <c r="AQ228" s="33">
        <v>8.5117840000000005</v>
      </c>
      <c r="AR228" s="33">
        <v>7.7485400000000002</v>
      </c>
      <c r="AS228" s="33">
        <v>5.6109859999999996</v>
      </c>
      <c r="AT228" s="33">
        <v>3.8594200000000001</v>
      </c>
      <c r="AU228" s="33">
        <v>-0.75015659999999995</v>
      </c>
      <c r="AV228" s="33">
        <v>-2.2182219999999999</v>
      </c>
      <c r="AW228" s="33">
        <v>-3.1536870000000001</v>
      </c>
      <c r="AX228" s="33">
        <v>-3.9630459999999998</v>
      </c>
      <c r="AY228" s="33">
        <v>0.1610886</v>
      </c>
      <c r="AZ228" s="33">
        <v>-1.98149</v>
      </c>
      <c r="BA228" s="33">
        <v>-3.0745529999999999</v>
      </c>
      <c r="BB228" s="33">
        <v>-2.5821670000000001</v>
      </c>
      <c r="BC228" s="33">
        <v>-1.617918</v>
      </c>
      <c r="BD228" s="33">
        <v>-1.095043</v>
      </c>
      <c r="BE228" s="33">
        <v>-1.7138469999999999</v>
      </c>
      <c r="BF228" s="33">
        <v>-2.359915</v>
      </c>
      <c r="BG228" s="33">
        <v>-1.246356</v>
      </c>
      <c r="BH228" s="33">
        <v>0.93448450000000005</v>
      </c>
      <c r="BI228" s="33">
        <v>-1.2055359999999999</v>
      </c>
      <c r="BJ228" s="33">
        <v>-1.4150959999999999</v>
      </c>
      <c r="BK228" s="33">
        <v>1.331269</v>
      </c>
      <c r="BL228" s="33">
        <v>9.6614760000000004</v>
      </c>
      <c r="BM228" s="33">
        <v>8.2391810000000003</v>
      </c>
      <c r="BN228" s="33">
        <v>9.6694580000000006</v>
      </c>
      <c r="BO228" s="33">
        <v>13.481809999999999</v>
      </c>
      <c r="BP228" s="33">
        <v>12.667899999999999</v>
      </c>
      <c r="BQ228" s="33">
        <v>10.43276</v>
      </c>
      <c r="BR228" s="33">
        <v>8.7815779999999997</v>
      </c>
      <c r="BS228" s="33">
        <v>3.0265949999999999</v>
      </c>
      <c r="BT228" s="33">
        <v>1.62686</v>
      </c>
      <c r="BU228" s="33">
        <v>0.77012080000000005</v>
      </c>
      <c r="BV228" s="33">
        <v>-0.25858179999999997</v>
      </c>
      <c r="BW228" s="33">
        <v>3.8451279999999999</v>
      </c>
      <c r="BX228" s="33">
        <v>1.7517529999999999</v>
      </c>
      <c r="BY228" s="33">
        <v>-0.98505509999999996</v>
      </c>
      <c r="BZ228" s="33">
        <v>-0.45327329999999999</v>
      </c>
      <c r="CA228" s="33">
        <v>0.48896040000000002</v>
      </c>
      <c r="CB228" s="33">
        <v>0.96907010000000005</v>
      </c>
      <c r="CC228" s="33">
        <v>0.31370710000000002</v>
      </c>
      <c r="CD228" s="33">
        <v>-0.35644340000000002</v>
      </c>
      <c r="CE228" s="33">
        <v>0.93310550000000003</v>
      </c>
      <c r="CF228" s="33">
        <v>3.2447629999999998</v>
      </c>
      <c r="CG228" s="33">
        <v>1.251979</v>
      </c>
      <c r="CH228" s="33">
        <v>1.0816049999999999</v>
      </c>
      <c r="CI228" s="33">
        <v>3.8856989999999998</v>
      </c>
      <c r="CJ228" s="33">
        <v>13.122859999999999</v>
      </c>
      <c r="CK228" s="33">
        <v>11.61584</v>
      </c>
      <c r="CL228" s="33">
        <v>13.055820000000001</v>
      </c>
      <c r="CM228" s="33">
        <v>16.924029999999998</v>
      </c>
      <c r="CN228" s="33">
        <v>16.075030000000002</v>
      </c>
      <c r="CO228" s="33">
        <v>13.7723</v>
      </c>
      <c r="CP228" s="33">
        <v>12.19065</v>
      </c>
      <c r="CQ228" s="33">
        <v>5.6423610000000002</v>
      </c>
      <c r="CR228" s="33">
        <v>4.2899520000000004</v>
      </c>
      <c r="CS228" s="33">
        <v>3.4877379999999998</v>
      </c>
      <c r="CT228" s="33">
        <v>2.3071190000000001</v>
      </c>
      <c r="CU228" s="33">
        <v>6.3966820000000002</v>
      </c>
      <c r="CV228" s="33">
        <v>4.3373860000000004</v>
      </c>
      <c r="CW228" s="33">
        <v>1.1044430000000001</v>
      </c>
      <c r="CX228" s="33">
        <v>1.675621</v>
      </c>
      <c r="CY228" s="33">
        <v>2.5958389999999998</v>
      </c>
      <c r="CZ228" s="33">
        <v>3.0331830000000002</v>
      </c>
      <c r="DA228" s="33">
        <v>2.3412609999999998</v>
      </c>
      <c r="DB228" s="33">
        <v>1.6470279999999999</v>
      </c>
      <c r="DC228" s="33">
        <v>3.1125669999999999</v>
      </c>
      <c r="DD228" s="33">
        <v>5.5550410000000001</v>
      </c>
      <c r="DE228" s="33">
        <v>3.7094939999999998</v>
      </c>
      <c r="DF228" s="33">
        <v>3.578306</v>
      </c>
      <c r="DG228" s="33">
        <v>6.4401289999999998</v>
      </c>
      <c r="DH228" s="33">
        <v>16.584240000000001</v>
      </c>
      <c r="DI228" s="33">
        <v>14.9925</v>
      </c>
      <c r="DJ228" s="33">
        <v>16.44218</v>
      </c>
      <c r="DK228" s="33">
        <v>20.366250000000001</v>
      </c>
      <c r="DL228" s="33">
        <v>19.48216</v>
      </c>
      <c r="DM228" s="33">
        <v>17.111840000000001</v>
      </c>
      <c r="DN228" s="33">
        <v>15.59972</v>
      </c>
      <c r="DO228" s="33">
        <v>8.258127</v>
      </c>
      <c r="DP228" s="33">
        <v>6.9530430000000001</v>
      </c>
      <c r="DQ228" s="33">
        <v>6.205355</v>
      </c>
      <c r="DR228" s="33">
        <v>4.8728189999999998</v>
      </c>
      <c r="DS228" s="33">
        <v>8.9482359999999996</v>
      </c>
      <c r="DT228" s="33">
        <v>6.923019</v>
      </c>
      <c r="DU228" s="33">
        <v>4.1213470000000001</v>
      </c>
      <c r="DV228" s="33">
        <v>4.7494050000000003</v>
      </c>
      <c r="DW228" s="33">
        <v>5.6378360000000001</v>
      </c>
      <c r="DX228" s="33">
        <v>6.0134350000000003</v>
      </c>
      <c r="DY228" s="33">
        <v>5.2687270000000002</v>
      </c>
      <c r="DZ228" s="33">
        <v>4.5397220000000003</v>
      </c>
      <c r="EA228" s="33">
        <v>6.2593639999999997</v>
      </c>
      <c r="EB228" s="33">
        <v>8.8907170000000004</v>
      </c>
      <c r="EC228" s="33">
        <v>7.2577550000000004</v>
      </c>
      <c r="ED228" s="33">
        <v>7.1831449999999997</v>
      </c>
      <c r="EE228" s="33">
        <v>10.12832</v>
      </c>
      <c r="EF228" s="33">
        <v>21.58193</v>
      </c>
      <c r="EG228" s="33">
        <v>19.86786</v>
      </c>
      <c r="EH228" s="33">
        <v>21.33155</v>
      </c>
      <c r="EI228" s="33">
        <v>25.336279999999999</v>
      </c>
      <c r="EJ228" s="33">
        <v>24.401520000000001</v>
      </c>
      <c r="EK228" s="33">
        <v>21.933610000000002</v>
      </c>
      <c r="EL228" s="33">
        <v>20.521879999999999</v>
      </c>
      <c r="EM228" s="33">
        <v>12.034879999999999</v>
      </c>
      <c r="EN228" s="33">
        <v>10.79813</v>
      </c>
      <c r="EO228" s="33">
        <v>10.129160000000001</v>
      </c>
      <c r="EP228" s="33">
        <v>8.5772840000000006</v>
      </c>
      <c r="EQ228" s="33">
        <v>12.63227</v>
      </c>
      <c r="ER228" s="33">
        <v>10.65626</v>
      </c>
      <c r="ES228" s="33">
        <v>77.458529999999996</v>
      </c>
      <c r="ET228" s="33">
        <v>76.345150000000004</v>
      </c>
      <c r="EU228" s="33">
        <v>75.167879999999997</v>
      </c>
      <c r="EV228" s="33">
        <v>75.132260000000002</v>
      </c>
      <c r="EW228" s="33">
        <v>74.528800000000004</v>
      </c>
      <c r="EX228" s="33">
        <v>73.576350000000005</v>
      </c>
      <c r="EY228" s="33">
        <v>73.566149999999993</v>
      </c>
      <c r="EZ228" s="33">
        <v>73.640240000000006</v>
      </c>
      <c r="FA228" s="33">
        <v>76.187659999999994</v>
      </c>
      <c r="FB228" s="33">
        <v>80.853049999999996</v>
      </c>
      <c r="FC228" s="33">
        <v>86.566760000000002</v>
      </c>
      <c r="FD228" s="33">
        <v>90.455569999999994</v>
      </c>
      <c r="FE228" s="33">
        <v>94.385050000000007</v>
      </c>
      <c r="FF228" s="33">
        <v>96.699969999999993</v>
      </c>
      <c r="FG228" s="33">
        <v>94.864769999999993</v>
      </c>
      <c r="FH228" s="33">
        <v>93.338189999999997</v>
      </c>
      <c r="FI228" s="33">
        <v>93.423609999999996</v>
      </c>
      <c r="FJ228" s="33">
        <v>93.486559999999997</v>
      </c>
      <c r="FK228" s="33">
        <v>91.860569999999996</v>
      </c>
      <c r="FL228" s="33">
        <v>89.128450000000001</v>
      </c>
      <c r="FM228" s="33">
        <v>86.072739999999996</v>
      </c>
      <c r="FN228" s="33">
        <v>86.217029999999994</v>
      </c>
      <c r="FO228" s="33">
        <v>87.620689999999996</v>
      </c>
      <c r="FP228" s="33">
        <v>87.051159999999996</v>
      </c>
      <c r="FQ228" s="33">
        <v>97.150819999999996</v>
      </c>
      <c r="FR228" s="33">
        <v>6.2750539999999999</v>
      </c>
      <c r="FS228">
        <v>0</v>
      </c>
    </row>
    <row r="229" spans="1:175" x14ac:dyDescent="0.2">
      <c r="A229" t="s">
        <v>208</v>
      </c>
      <c r="B229" t="s">
        <v>219</v>
      </c>
      <c r="C229" t="s">
        <v>235</v>
      </c>
      <c r="D229">
        <v>891</v>
      </c>
      <c r="E229" s="33">
        <v>200.7876</v>
      </c>
      <c r="F229" s="33">
        <v>194.7516</v>
      </c>
      <c r="G229" s="33">
        <v>190.79509999999999</v>
      </c>
      <c r="H229" s="33">
        <v>189.78270000000001</v>
      </c>
      <c r="I229" s="33">
        <v>196.29939999999999</v>
      </c>
      <c r="J229" s="33">
        <v>213.96879999999999</v>
      </c>
      <c r="K229" s="33">
        <v>240.5634</v>
      </c>
      <c r="L229" s="33">
        <v>270.84190000000001</v>
      </c>
      <c r="M229" s="33">
        <v>292.95729999999998</v>
      </c>
      <c r="N229" s="33">
        <v>308.02289999999999</v>
      </c>
      <c r="O229" s="33">
        <v>318.85329999999999</v>
      </c>
      <c r="P229" s="33">
        <v>324.59660000000002</v>
      </c>
      <c r="Q229" s="33">
        <v>327.21140000000003</v>
      </c>
      <c r="R229" s="33">
        <v>324.40550000000002</v>
      </c>
      <c r="S229" s="33">
        <v>321.44380000000001</v>
      </c>
      <c r="T229" s="33">
        <v>307.21030000000002</v>
      </c>
      <c r="U229" s="33">
        <v>293.55380000000002</v>
      </c>
      <c r="V229" s="33">
        <v>282.68299999999999</v>
      </c>
      <c r="W229" s="33">
        <v>265.50099999999998</v>
      </c>
      <c r="X229" s="33">
        <v>253.87049999999999</v>
      </c>
      <c r="Y229" s="33">
        <v>242.87710000000001</v>
      </c>
      <c r="Z229" s="33">
        <v>233.61330000000001</v>
      </c>
      <c r="AA229" s="33">
        <v>220.82239999999999</v>
      </c>
      <c r="AB229" s="33">
        <v>211.7878</v>
      </c>
      <c r="AC229" s="33">
        <v>-5.357551</v>
      </c>
      <c r="AD229" s="33">
        <v>-4.9368439999999998</v>
      </c>
      <c r="AE229" s="33">
        <v>-3.3667159999999998</v>
      </c>
      <c r="AF229" s="33">
        <v>-3.4004829999999999</v>
      </c>
      <c r="AG229" s="33">
        <v>-2.5775610000000002</v>
      </c>
      <c r="AH229" s="33">
        <v>-5.9128829999999999</v>
      </c>
      <c r="AI229" s="33">
        <v>-8.1763700000000004</v>
      </c>
      <c r="AJ229" s="33">
        <v>-3.019139</v>
      </c>
      <c r="AK229" s="33">
        <v>-4.3717870000000003</v>
      </c>
      <c r="AL229" s="33">
        <v>-7.2492609999999997</v>
      </c>
      <c r="AM229" s="33">
        <v>-2.6832050000000001</v>
      </c>
      <c r="AN229" s="33">
        <v>8.4239759999999997</v>
      </c>
      <c r="AO229" s="33">
        <v>8.4288190000000007</v>
      </c>
      <c r="AP229" s="33">
        <v>5.8808509999999998</v>
      </c>
      <c r="AQ229" s="33">
        <v>8.0980419999999995</v>
      </c>
      <c r="AR229" s="33">
        <v>10.261609999999999</v>
      </c>
      <c r="AS229" s="33">
        <v>12.58197</v>
      </c>
      <c r="AT229" s="33">
        <v>10.487959999999999</v>
      </c>
      <c r="AU229" s="33">
        <v>2.978396</v>
      </c>
      <c r="AV229" s="33">
        <v>-2.337431</v>
      </c>
      <c r="AW229" s="33">
        <v>-3.7202169999999999</v>
      </c>
      <c r="AX229" s="33">
        <v>-3.030046</v>
      </c>
      <c r="AY229" s="33">
        <v>-4.3167359999999997</v>
      </c>
      <c r="AZ229" s="33">
        <v>-5.1904880000000002</v>
      </c>
      <c r="BA229" s="33">
        <v>-2.39547</v>
      </c>
      <c r="BB229" s="33">
        <v>-2.0358049999999999</v>
      </c>
      <c r="BC229" s="33">
        <v>-0.48746620000000002</v>
      </c>
      <c r="BD229" s="33">
        <v>-0.59424869999999996</v>
      </c>
      <c r="BE229" s="33">
        <v>0.19165589999999999</v>
      </c>
      <c r="BF229" s="33">
        <v>-3.1572330000000002</v>
      </c>
      <c r="BG229" s="33">
        <v>-5.114662</v>
      </c>
      <c r="BH229" s="33">
        <v>0.28288469999999999</v>
      </c>
      <c r="BI229" s="33">
        <v>-0.9245932</v>
      </c>
      <c r="BJ229" s="33">
        <v>-3.6098720000000002</v>
      </c>
      <c r="BK229" s="33">
        <v>0.93444740000000004</v>
      </c>
      <c r="BL229" s="33">
        <v>13.7582</v>
      </c>
      <c r="BM229" s="33">
        <v>13.934810000000001</v>
      </c>
      <c r="BN229" s="33">
        <v>11.217969999999999</v>
      </c>
      <c r="BO229" s="33">
        <v>13.403309999999999</v>
      </c>
      <c r="BP229" s="33">
        <v>15.35073</v>
      </c>
      <c r="BQ229" s="33">
        <v>17.364319999999999</v>
      </c>
      <c r="BR229" s="33">
        <v>14.90043</v>
      </c>
      <c r="BS229" s="33">
        <v>5.8730000000000002</v>
      </c>
      <c r="BT229" s="33">
        <v>0.52187229999999996</v>
      </c>
      <c r="BU229" s="33">
        <v>-0.8706197</v>
      </c>
      <c r="BV229" s="33">
        <v>-0.16225029999999999</v>
      </c>
      <c r="BW229" s="33">
        <v>-1.395721</v>
      </c>
      <c r="BX229" s="33">
        <v>-2.3611719999999998</v>
      </c>
      <c r="BY229" s="33">
        <v>-0.3439411</v>
      </c>
      <c r="BZ229" s="33">
        <v>-2.65548E-2</v>
      </c>
      <c r="CA229" s="33">
        <v>1.506694</v>
      </c>
      <c r="CB229" s="33">
        <v>1.3493409999999999</v>
      </c>
      <c r="CC229" s="33">
        <v>2.109607</v>
      </c>
      <c r="CD229" s="33">
        <v>-1.248678</v>
      </c>
      <c r="CE229" s="33">
        <v>-2.994132</v>
      </c>
      <c r="CF229" s="33">
        <v>2.5698560000000001</v>
      </c>
      <c r="CG229" s="33">
        <v>1.462923</v>
      </c>
      <c r="CH229" s="33">
        <v>-1.089242</v>
      </c>
      <c r="CI229" s="33">
        <v>3.4400219999999999</v>
      </c>
      <c r="CJ229" s="33">
        <v>17.452670000000001</v>
      </c>
      <c r="CK229" s="33">
        <v>17.748249999999999</v>
      </c>
      <c r="CL229" s="33">
        <v>14.91445</v>
      </c>
      <c r="CM229" s="33">
        <v>17.07771</v>
      </c>
      <c r="CN229" s="33">
        <v>18.875440000000001</v>
      </c>
      <c r="CO229" s="33">
        <v>20.676559999999998</v>
      </c>
      <c r="CP229" s="33">
        <v>17.956499999999998</v>
      </c>
      <c r="CQ229" s="33">
        <v>7.8777929999999996</v>
      </c>
      <c r="CR229" s="33">
        <v>2.5022169999999999</v>
      </c>
      <c r="CS229" s="33">
        <v>1.103003</v>
      </c>
      <c r="CT229" s="33">
        <v>1.823977</v>
      </c>
      <c r="CU229" s="33">
        <v>0.62736550000000002</v>
      </c>
      <c r="CV229" s="33">
        <v>-0.40159640000000002</v>
      </c>
      <c r="CW229" s="33">
        <v>1.7075880000000001</v>
      </c>
      <c r="CX229" s="33">
        <v>1.982696</v>
      </c>
      <c r="CY229" s="33">
        <v>3.5008539999999999</v>
      </c>
      <c r="CZ229" s="33">
        <v>3.2929300000000001</v>
      </c>
      <c r="DA229" s="33">
        <v>4.027558</v>
      </c>
      <c r="DB229" s="33">
        <v>0.65987660000000004</v>
      </c>
      <c r="DC229" s="33">
        <v>-0.87360159999999998</v>
      </c>
      <c r="DD229" s="33">
        <v>4.8568280000000001</v>
      </c>
      <c r="DE229" s="33">
        <v>3.8504390000000002</v>
      </c>
      <c r="DF229" s="33">
        <v>1.4313880000000001</v>
      </c>
      <c r="DG229" s="33">
        <v>5.9455980000000004</v>
      </c>
      <c r="DH229" s="33">
        <v>21.14714</v>
      </c>
      <c r="DI229" s="33">
        <v>21.561679999999999</v>
      </c>
      <c r="DJ229" s="33">
        <v>18.61092</v>
      </c>
      <c r="DK229" s="33">
        <v>20.752120000000001</v>
      </c>
      <c r="DL229" s="33">
        <v>22.40016</v>
      </c>
      <c r="DM229" s="33">
        <v>23.988800000000001</v>
      </c>
      <c r="DN229" s="33">
        <v>21.01257</v>
      </c>
      <c r="DO229" s="33">
        <v>9.8825869999999991</v>
      </c>
      <c r="DP229" s="33">
        <v>4.4825629999999999</v>
      </c>
      <c r="DQ229" s="33">
        <v>3.0766249999999999</v>
      </c>
      <c r="DR229" s="33">
        <v>3.810203</v>
      </c>
      <c r="DS229" s="33">
        <v>2.6504509999999999</v>
      </c>
      <c r="DT229" s="33">
        <v>1.557979</v>
      </c>
      <c r="DU229" s="33">
        <v>4.6696689999999998</v>
      </c>
      <c r="DV229" s="33">
        <v>4.8837349999999997</v>
      </c>
      <c r="DW229" s="33">
        <v>6.3801040000000002</v>
      </c>
      <c r="DX229" s="33">
        <v>6.099164</v>
      </c>
      <c r="DY229" s="33">
        <v>6.7967740000000001</v>
      </c>
      <c r="DZ229" s="33">
        <v>3.415527</v>
      </c>
      <c r="EA229" s="33">
        <v>2.188107</v>
      </c>
      <c r="EB229" s="33">
        <v>8.1588519999999995</v>
      </c>
      <c r="EC229" s="33">
        <v>7.2976330000000003</v>
      </c>
      <c r="ED229" s="33">
        <v>5.0707769999999996</v>
      </c>
      <c r="EE229" s="33">
        <v>9.56325</v>
      </c>
      <c r="EF229" s="33">
        <v>26.481359999999999</v>
      </c>
      <c r="EG229" s="33">
        <v>27.067679999999999</v>
      </c>
      <c r="EH229" s="33">
        <v>23.948039999999999</v>
      </c>
      <c r="EI229" s="33">
        <v>26.057390000000002</v>
      </c>
      <c r="EJ229" s="33">
        <v>27.489280000000001</v>
      </c>
      <c r="EK229" s="33">
        <v>28.771149999999999</v>
      </c>
      <c r="EL229" s="33">
        <v>25.425039999999999</v>
      </c>
      <c r="EM229" s="33">
        <v>12.777189999999999</v>
      </c>
      <c r="EN229" s="33">
        <v>7.3418659999999996</v>
      </c>
      <c r="EO229" s="33">
        <v>5.9262220000000001</v>
      </c>
      <c r="EP229" s="33">
        <v>6.6779989999999998</v>
      </c>
      <c r="EQ229" s="33">
        <v>5.571466</v>
      </c>
      <c r="ER229" s="33">
        <v>4.3872949999999999</v>
      </c>
      <c r="ES229" s="33">
        <v>73.602170000000001</v>
      </c>
      <c r="ET229" s="33">
        <v>73.771100000000004</v>
      </c>
      <c r="EU229" s="33">
        <v>72.815969999999993</v>
      </c>
      <c r="EV229" s="33">
        <v>72.655150000000006</v>
      </c>
      <c r="EW229" s="33">
        <v>72.36927</v>
      </c>
      <c r="EX229" s="33">
        <v>72.116810000000001</v>
      </c>
      <c r="EY229" s="33">
        <v>71.982100000000003</v>
      </c>
      <c r="EZ229" s="33">
        <v>71.895910000000001</v>
      </c>
      <c r="FA229" s="33">
        <v>76.864469999999997</v>
      </c>
      <c r="FB229" s="33">
        <v>83.103859999999997</v>
      </c>
      <c r="FC229" s="33">
        <v>88.294719999999998</v>
      </c>
      <c r="FD229" s="33">
        <v>91.923230000000004</v>
      </c>
      <c r="FE229" s="33">
        <v>93.687100000000001</v>
      </c>
      <c r="FF229" s="33">
        <v>92.997860000000003</v>
      </c>
      <c r="FG229" s="33">
        <v>92.531649999999999</v>
      </c>
      <c r="FH229" s="33">
        <v>90.889439999999993</v>
      </c>
      <c r="FI229" s="33">
        <v>90.316239999999993</v>
      </c>
      <c r="FJ229" s="33">
        <v>88.815340000000006</v>
      </c>
      <c r="FK229" s="33">
        <v>87.058400000000006</v>
      </c>
      <c r="FL229" s="33">
        <v>83.178960000000004</v>
      </c>
      <c r="FM229" s="33">
        <v>79.839290000000005</v>
      </c>
      <c r="FN229" s="33">
        <v>78.426789999999997</v>
      </c>
      <c r="FO229" s="33">
        <v>77.088380000000001</v>
      </c>
      <c r="FP229" s="33">
        <v>75.62885</v>
      </c>
      <c r="FQ229" s="33">
        <v>93.578410000000005</v>
      </c>
      <c r="FR229" s="33">
        <v>6.5829740000000001</v>
      </c>
      <c r="FS229">
        <v>0</v>
      </c>
    </row>
  </sheetData>
  <phoneticPr fontId="2" type="noConversion"/>
  <conditionalFormatting sqref="D2:FS229">
    <cfRule type="expression" dxfId="6" priority="1">
      <formula>$FS2</formula>
    </cfRule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16</vt:i4>
      </vt:variant>
    </vt:vector>
  </HeadingPairs>
  <TitlesOfParts>
    <vt:vector size="19" baseType="lpstr">
      <vt:lpstr>Table</vt:lpstr>
      <vt:lpstr>Lookups</vt:lpstr>
      <vt:lpstr>Data</vt:lpstr>
      <vt:lpstr>category</vt:lpstr>
      <vt:lpstr>category_list</vt:lpstr>
      <vt:lpstr>confidential</vt:lpstr>
      <vt:lpstr>Criteria</vt:lpstr>
      <vt:lpstr>data</vt:lpstr>
      <vt:lpstr>date</vt:lpstr>
      <vt:lpstr>date_list</vt:lpstr>
      <vt:lpstr>Enrolled</vt:lpstr>
      <vt:lpstr>Enrollment</vt:lpstr>
      <vt:lpstr>Table!Print_Area</vt:lpstr>
      <vt:lpstr>Result_type</vt:lpstr>
      <vt:lpstr>Result_type_list</vt:lpstr>
      <vt:lpstr>SEdata</vt:lpstr>
      <vt:lpstr>size</vt:lpstr>
      <vt:lpstr>size_list</vt:lpstr>
      <vt:lpstr>Two_way_tab_flag</vt:lpstr>
    </vt:vector>
  </TitlesOfParts>
  <Company>Christensen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edmchugh</dc:creator>
  <cp:lastModifiedBy>Mike T. Clark</cp:lastModifiedBy>
  <cp:lastPrinted>2009-04-03T17:07:33Z</cp:lastPrinted>
  <dcterms:created xsi:type="dcterms:W3CDTF">2009-03-24T17:58:42Z</dcterms:created>
  <dcterms:modified xsi:type="dcterms:W3CDTF">2018-03-23T20:02:15Z</dcterms:modified>
</cp:coreProperties>
</file>